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Strategy_Management\Data Warehouse\Project Documents\ORP-AnnualStatisticalReport\vdss_ann_report\benefits\"/>
    </mc:Choice>
  </mc:AlternateContent>
  <bookViews>
    <workbookView xWindow="120" yWindow="150" windowWidth="9555" windowHeight="4290" tabRatio="724" firstSheet="10" activeTab="10"/>
  </bookViews>
  <sheets>
    <sheet name="Power BI " sheetId="16" state="hidden" r:id="rId1"/>
    <sheet name="Documentation" sheetId="5" state="hidden" r:id="rId2"/>
    <sheet name="Tbl_SNAP_Caseload_Payments" sheetId="10" state="hidden" r:id="rId3"/>
    <sheet name="SFY 2003, 2004, &amp; 2005" sheetId="11" state="hidden" r:id="rId4"/>
    <sheet name="Sheet1" sheetId="4" state="hidden" r:id="rId5"/>
    <sheet name="Sheet2" sheetId="6" state="hidden" r:id="rId6"/>
    <sheet name="Data for LogiXML" sheetId="7" state="hidden" r:id="rId7"/>
    <sheet name="SFT 2012" sheetId="14" state="hidden" r:id="rId8"/>
    <sheet name="SFT 2011" sheetId="13" state="hidden" r:id="rId9"/>
    <sheet name="SFY 2020" sheetId="17" state="hidden" r:id="rId10"/>
    <sheet name="Excel Online" sheetId="9" r:id="rId11"/>
    <sheet name="SFY 2019" sheetId="15" state="hidden" r:id="rId12"/>
  </sheets>
  <definedNames>
    <definedName name="_xlnm.Print_Area" localSheetId="10">'Excel Online'!$B$1:$N$53</definedName>
    <definedName name="_xlnm.Print_Area" localSheetId="0">'Power BI '!$A$1:$K$25</definedName>
    <definedName name="_xlnm.Print_Area" localSheetId="8">'SFT 2011'!$B$1:$N$23</definedName>
    <definedName name="_xlnm.Print_Area" localSheetId="7">'SFT 2012'!$B$1:$N$23</definedName>
    <definedName name="_xlnm.Print_Area" localSheetId="2">Tbl_SNAP_Caseload_Payments!$A$1:$K$33</definedName>
  </definedNames>
  <calcPr calcId="162913"/>
</workbook>
</file>

<file path=xl/calcChain.xml><?xml version="1.0" encoding="utf-8"?>
<calcChain xmlns="http://schemas.openxmlformats.org/spreadsheetml/2006/main">
  <c r="K29" i="16" l="1"/>
  <c r="J29" i="16"/>
  <c r="I29" i="16"/>
  <c r="H29" i="16"/>
  <c r="G29" i="16"/>
  <c r="F29" i="16"/>
  <c r="E29" i="16"/>
  <c r="D29" i="16"/>
  <c r="C29" i="16"/>
  <c r="B29" i="16"/>
  <c r="P16" i="17"/>
  <c r="P15" i="17"/>
  <c r="P14" i="17"/>
  <c r="P13" i="17"/>
  <c r="P12" i="17"/>
  <c r="P11" i="17"/>
  <c r="P10" i="17"/>
  <c r="P9" i="17"/>
  <c r="P8" i="17"/>
  <c r="P7" i="17"/>
  <c r="P6" i="17"/>
  <c r="P5" i="17"/>
  <c r="P4" i="17"/>
  <c r="F37" i="10"/>
  <c r="O16" i="17"/>
  <c r="N16" i="17"/>
  <c r="M16" i="17"/>
  <c r="I37" i="10" l="1"/>
  <c r="K82" i="9" s="1"/>
  <c r="H37" i="10"/>
  <c r="G37" i="10"/>
  <c r="E37" i="10"/>
  <c r="G82" i="9" s="1"/>
  <c r="H82" i="9" s="1"/>
  <c r="D37" i="10"/>
  <c r="F82" i="9" s="1"/>
  <c r="C37" i="10"/>
  <c r="E82" i="9" s="1"/>
  <c r="B37" i="10"/>
  <c r="D82" i="9" s="1"/>
  <c r="AA37" i="10"/>
  <c r="Z37" i="10"/>
  <c r="Y37" i="10"/>
  <c r="W37" i="10" s="1"/>
  <c r="X37" i="10"/>
  <c r="L16" i="17"/>
  <c r="K16" i="17"/>
  <c r="J16" i="17"/>
  <c r="I16" i="17"/>
  <c r="H16" i="17"/>
  <c r="G16" i="17"/>
  <c r="F16" i="17"/>
  <c r="E16" i="17"/>
  <c r="D16" i="17"/>
  <c r="P16" i="15"/>
  <c r="I82" i="9" l="1"/>
  <c r="J37" i="10"/>
  <c r="L82" i="9" s="1"/>
  <c r="K37" i="10"/>
  <c r="M82" i="9" s="1"/>
  <c r="J82" i="9"/>
  <c r="M23" i="9"/>
  <c r="L23" i="9"/>
  <c r="J23" i="9"/>
  <c r="I23" i="9"/>
  <c r="M22" i="9"/>
  <c r="L22" i="9"/>
  <c r="J22" i="9"/>
  <c r="I22" i="9"/>
  <c r="M21" i="9"/>
  <c r="L21" i="9"/>
  <c r="J21" i="9"/>
  <c r="I21" i="9"/>
  <c r="S23" i="9"/>
  <c r="K23" i="9" s="1"/>
  <c r="S22" i="9"/>
  <c r="K22" i="9" s="1"/>
  <c r="S21" i="9"/>
  <c r="K21" i="9" s="1"/>
  <c r="O17" i="15" l="1"/>
  <c r="N17" i="15"/>
  <c r="M17" i="15"/>
  <c r="L17" i="15"/>
  <c r="K17" i="15"/>
  <c r="J17" i="15"/>
  <c r="I17" i="15"/>
  <c r="H17" i="15"/>
  <c r="G17" i="15"/>
  <c r="F17" i="15"/>
  <c r="E17" i="15"/>
  <c r="D17" i="15"/>
  <c r="L16" i="15"/>
  <c r="P2" i="16" l="1"/>
  <c r="P3" i="16"/>
  <c r="P4" i="16"/>
  <c r="P5" i="16"/>
  <c r="P6" i="16"/>
  <c r="P7" i="16"/>
  <c r="P8" i="16"/>
  <c r="P9" i="16"/>
  <c r="P10" i="16"/>
  <c r="P11" i="16"/>
  <c r="P12" i="16"/>
  <c r="P13" i="16"/>
  <c r="P14" i="16"/>
  <c r="P15" i="16"/>
  <c r="P16" i="16"/>
  <c r="P17" i="16"/>
  <c r="P18" i="16"/>
  <c r="P19" i="16"/>
  <c r="P20" i="16"/>
  <c r="P21" i="16"/>
  <c r="P22" i="16"/>
  <c r="P23" i="16"/>
  <c r="P24" i="16"/>
  <c r="P25" i="16"/>
  <c r="P26" i="16"/>
  <c r="P27" i="16"/>
  <c r="N28" i="16"/>
  <c r="O28" i="16"/>
  <c r="P28" i="16"/>
  <c r="E38" i="9" l="1"/>
  <c r="E72" i="9" l="1"/>
  <c r="E71" i="9"/>
  <c r="AA36" i="10"/>
  <c r="I36" i="10" s="1"/>
  <c r="T37" i="10" s="1"/>
  <c r="Z36" i="10"/>
  <c r="H36" i="10" s="1"/>
  <c r="Y36" i="10"/>
  <c r="W36" i="10" s="1"/>
  <c r="F36" i="10"/>
  <c r="E36" i="10"/>
  <c r="P37" i="10" s="1"/>
  <c r="D36" i="10"/>
  <c r="O37" i="10" s="1"/>
  <c r="C36" i="10"/>
  <c r="B36" i="10"/>
  <c r="H35" i="10"/>
  <c r="G35" i="10"/>
  <c r="O2" i="15"/>
  <c r="K16" i="15"/>
  <c r="I16" i="15"/>
  <c r="J16" i="15"/>
  <c r="O16" i="15"/>
  <c r="D16" i="15"/>
  <c r="E16" i="15"/>
  <c r="H16" i="15"/>
  <c r="F16" i="15"/>
  <c r="G16" i="15"/>
  <c r="N8" i="15"/>
  <c r="L8" i="15"/>
  <c r="M8" i="15"/>
  <c r="P36" i="10" l="1"/>
  <c r="S36" i="10"/>
  <c r="S37" i="10"/>
  <c r="J36" i="10"/>
  <c r="U37" i="10" s="1"/>
  <c r="X36" i="10"/>
  <c r="K36" i="10"/>
  <c r="V37" i="10" s="1"/>
  <c r="M36" i="10"/>
  <c r="M37" i="10"/>
  <c r="Q36" i="10"/>
  <c r="Q37" i="10"/>
  <c r="O36" i="10"/>
  <c r="N36" i="10"/>
  <c r="N37" i="10"/>
  <c r="G36" i="10"/>
  <c r="M16" i="15"/>
  <c r="N16" i="15"/>
  <c r="K27" i="9"/>
  <c r="R36" i="10" l="1"/>
  <c r="R37" i="10"/>
  <c r="R47" i="9"/>
  <c r="J47" i="9" s="1"/>
  <c r="Q47" i="9"/>
  <c r="I47" i="9" s="1"/>
  <c r="G47" i="9"/>
  <c r="F47" i="9"/>
  <c r="E47" i="9"/>
  <c r="D47" i="9"/>
  <c r="R46" i="9"/>
  <c r="J46" i="9" s="1"/>
  <c r="Q46" i="9"/>
  <c r="G46" i="9"/>
  <c r="F46" i="9"/>
  <c r="E46" i="9"/>
  <c r="D46" i="9"/>
  <c r="R45" i="9"/>
  <c r="J45" i="9" s="1"/>
  <c r="Q45" i="9"/>
  <c r="G45" i="9"/>
  <c r="F45" i="9"/>
  <c r="E45" i="9"/>
  <c r="D45" i="9"/>
  <c r="R44" i="9"/>
  <c r="J44" i="9" s="1"/>
  <c r="Q44" i="9"/>
  <c r="I44" i="9" s="1"/>
  <c r="G44" i="9"/>
  <c r="F44" i="9"/>
  <c r="E44" i="9"/>
  <c r="D44" i="9"/>
  <c r="R43" i="9"/>
  <c r="Q43" i="9"/>
  <c r="G43" i="9"/>
  <c r="F43" i="9"/>
  <c r="E43" i="9"/>
  <c r="D43" i="9"/>
  <c r="R42" i="9"/>
  <c r="Q42" i="9"/>
  <c r="I42" i="9" s="1"/>
  <c r="G42" i="9"/>
  <c r="F42" i="9"/>
  <c r="E42" i="9"/>
  <c r="D42" i="9"/>
  <c r="R41" i="9"/>
  <c r="J41" i="9" s="1"/>
  <c r="Q41" i="9"/>
  <c r="G41" i="9"/>
  <c r="F41" i="9"/>
  <c r="E41" i="9"/>
  <c r="D41" i="9"/>
  <c r="R40" i="9"/>
  <c r="Q40" i="9"/>
  <c r="I40" i="9"/>
  <c r="G40" i="9"/>
  <c r="F40" i="9"/>
  <c r="E40" i="9"/>
  <c r="D40" i="9"/>
  <c r="R39" i="9"/>
  <c r="J39" i="9" s="1"/>
  <c r="Q39" i="9"/>
  <c r="G39" i="9"/>
  <c r="F39" i="9"/>
  <c r="E39" i="9"/>
  <c r="E73" i="9" s="1"/>
  <c r="D39" i="9"/>
  <c r="R38" i="9"/>
  <c r="Q38" i="9"/>
  <c r="I38" i="9" s="1"/>
  <c r="G38" i="9"/>
  <c r="G72" i="9" s="1"/>
  <c r="F38" i="9"/>
  <c r="F72" i="9" s="1"/>
  <c r="D38" i="9"/>
  <c r="D72" i="9" s="1"/>
  <c r="G75" i="9" l="1"/>
  <c r="D73" i="9"/>
  <c r="G77" i="9"/>
  <c r="E78" i="9"/>
  <c r="G79" i="9"/>
  <c r="E80" i="9"/>
  <c r="J80" i="9"/>
  <c r="G81" i="9"/>
  <c r="F74" i="9"/>
  <c r="E76" i="9"/>
  <c r="D75" i="9"/>
  <c r="L41" i="9"/>
  <c r="F76" i="9"/>
  <c r="D77" i="9"/>
  <c r="S43" i="9"/>
  <c r="K43" i="9" s="1"/>
  <c r="D79" i="9"/>
  <c r="F80" i="9"/>
  <c r="D81" i="9"/>
  <c r="L47" i="9"/>
  <c r="E75" i="9"/>
  <c r="H40" i="9"/>
  <c r="G74" i="9"/>
  <c r="F73" i="9"/>
  <c r="E77" i="9"/>
  <c r="E79" i="9"/>
  <c r="L44" i="9"/>
  <c r="F78" i="9"/>
  <c r="D74" i="9"/>
  <c r="G76" i="9"/>
  <c r="G78" i="9"/>
  <c r="J79" i="9"/>
  <c r="G80" i="9"/>
  <c r="E81" i="9"/>
  <c r="G73" i="9"/>
  <c r="E74" i="9"/>
  <c r="F75" i="9"/>
  <c r="D76" i="9"/>
  <c r="F77" i="9"/>
  <c r="D78" i="9"/>
  <c r="F79" i="9"/>
  <c r="D80" i="9"/>
  <c r="F81" i="9"/>
  <c r="J81" i="9"/>
  <c r="L40" i="9"/>
  <c r="M42" i="9"/>
  <c r="H43" i="9"/>
  <c r="L46" i="9"/>
  <c r="L81" i="9" s="1"/>
  <c r="M40" i="9"/>
  <c r="J40" i="9"/>
  <c r="J74" i="9" s="1"/>
  <c r="M43" i="9"/>
  <c r="H44" i="9"/>
  <c r="M44" i="9"/>
  <c r="H47" i="9"/>
  <c r="L39" i="9"/>
  <c r="L45" i="9"/>
  <c r="S47" i="9"/>
  <c r="K47" i="9" s="1"/>
  <c r="M47" i="9"/>
  <c r="H39" i="9"/>
  <c r="S40" i="9"/>
  <c r="K40" i="9" s="1"/>
  <c r="H41" i="9"/>
  <c r="H42" i="9"/>
  <c r="I43" i="9"/>
  <c r="I77" i="9" s="1"/>
  <c r="S44" i="9"/>
  <c r="K44" i="9" s="1"/>
  <c r="K78" i="9" s="1"/>
  <c r="H45" i="9"/>
  <c r="H46" i="9"/>
  <c r="I39" i="9"/>
  <c r="I73" i="9" s="1"/>
  <c r="I41" i="9"/>
  <c r="I75" i="9" s="1"/>
  <c r="J42" i="9"/>
  <c r="J76" i="9" s="1"/>
  <c r="J43" i="9"/>
  <c r="I45" i="9"/>
  <c r="I79" i="9" s="1"/>
  <c r="I46" i="9"/>
  <c r="S46" i="9"/>
  <c r="K46" i="9" s="1"/>
  <c r="M46" i="9"/>
  <c r="S41" i="9"/>
  <c r="K41" i="9" s="1"/>
  <c r="S45" i="9"/>
  <c r="K45" i="9" s="1"/>
  <c r="K79" i="9" s="1"/>
  <c r="M41" i="9"/>
  <c r="M75" i="9" s="1"/>
  <c r="L42" i="9"/>
  <c r="S42" i="9"/>
  <c r="K42" i="9" s="1"/>
  <c r="K76" i="9" s="1"/>
  <c r="M45" i="9"/>
  <c r="L43" i="9"/>
  <c r="S39" i="9"/>
  <c r="K39" i="9" s="1"/>
  <c r="M39" i="9"/>
  <c r="H38" i="9"/>
  <c r="M38" i="9"/>
  <c r="J38" i="9"/>
  <c r="S38" i="9"/>
  <c r="K38" i="9" s="1"/>
  <c r="L38" i="9"/>
  <c r="AA35" i="10"/>
  <c r="I35" i="10" s="1"/>
  <c r="T36" i="10" s="1"/>
  <c r="X35" i="10"/>
  <c r="W35" i="10"/>
  <c r="Q35" i="10"/>
  <c r="P35" i="10"/>
  <c r="O35" i="10"/>
  <c r="N35" i="10"/>
  <c r="M35" i="10"/>
  <c r="K35" i="10"/>
  <c r="V36" i="10" s="1"/>
  <c r="J35" i="10"/>
  <c r="J77" i="9" l="1"/>
  <c r="H80" i="9"/>
  <c r="H76" i="9"/>
  <c r="L76" i="9"/>
  <c r="M80" i="9"/>
  <c r="M76" i="9"/>
  <c r="I76" i="9"/>
  <c r="L78" i="9"/>
  <c r="K80" i="9"/>
  <c r="H79" i="9"/>
  <c r="H75" i="9"/>
  <c r="E58" i="9"/>
  <c r="M73" i="9"/>
  <c r="K75" i="9"/>
  <c r="H73" i="9"/>
  <c r="L73" i="9"/>
  <c r="H77" i="9"/>
  <c r="F58" i="9"/>
  <c r="G58" i="9"/>
  <c r="D58" i="9"/>
  <c r="M77" i="9"/>
  <c r="K73" i="9"/>
  <c r="M81" i="9"/>
  <c r="H81" i="9"/>
  <c r="J78" i="9"/>
  <c r="L77" i="9"/>
  <c r="L74" i="9"/>
  <c r="K77" i="9"/>
  <c r="K81" i="9"/>
  <c r="M78" i="9"/>
  <c r="M74" i="9"/>
  <c r="L75" i="9"/>
  <c r="J75" i="9"/>
  <c r="M79" i="9"/>
  <c r="I80" i="9"/>
  <c r="K74" i="9"/>
  <c r="L79" i="9"/>
  <c r="H78" i="9"/>
  <c r="L80" i="9"/>
  <c r="I78" i="9"/>
  <c r="J73" i="9"/>
  <c r="I81" i="9"/>
  <c r="I74" i="9"/>
  <c r="H74" i="9"/>
  <c r="U36" i="10"/>
  <c r="AA34" i="10"/>
  <c r="I34" i="10" s="1"/>
  <c r="T35" i="10" s="1"/>
  <c r="X34" i="10"/>
  <c r="W34" i="10"/>
  <c r="Q34" i="10"/>
  <c r="P34" i="10"/>
  <c r="O34" i="10"/>
  <c r="N34" i="10"/>
  <c r="M34" i="10"/>
  <c r="K34" i="10"/>
  <c r="V35" i="10" s="1"/>
  <c r="J34" i="10"/>
  <c r="U35" i="10" s="1"/>
  <c r="H34" i="10"/>
  <c r="S35" i="10" s="1"/>
  <c r="G34" i="10"/>
  <c r="R35" i="10" s="1"/>
  <c r="K10" i="10" l="1"/>
  <c r="K11" i="10"/>
  <c r="K12" i="10"/>
  <c r="Q33" i="10"/>
  <c r="P33" i="10"/>
  <c r="O33" i="10"/>
  <c r="N33" i="10"/>
  <c r="M33" i="10"/>
  <c r="Q32" i="10"/>
  <c r="P32" i="10"/>
  <c r="O32" i="10"/>
  <c r="N32" i="10"/>
  <c r="M32" i="10"/>
  <c r="Q31" i="10"/>
  <c r="P31" i="10"/>
  <c r="O31" i="10"/>
  <c r="N31" i="10"/>
  <c r="M31" i="10"/>
  <c r="Q30" i="10"/>
  <c r="P30" i="10"/>
  <c r="O30" i="10"/>
  <c r="N30" i="10"/>
  <c r="M30" i="10"/>
  <c r="Q29" i="10"/>
  <c r="P29" i="10"/>
  <c r="O29" i="10"/>
  <c r="N29" i="10"/>
  <c r="M29" i="10"/>
  <c r="Q28" i="10"/>
  <c r="P28" i="10"/>
  <c r="O28" i="10"/>
  <c r="N28" i="10"/>
  <c r="M28" i="10"/>
  <c r="Q27" i="10"/>
  <c r="P27" i="10"/>
  <c r="O27" i="10"/>
  <c r="N27" i="10"/>
  <c r="M27" i="10"/>
  <c r="Q26" i="10"/>
  <c r="P26" i="10"/>
  <c r="O26" i="10"/>
  <c r="N26" i="10"/>
  <c r="M26" i="10"/>
  <c r="Q25" i="10"/>
  <c r="P25" i="10"/>
  <c r="O25" i="10"/>
  <c r="N25" i="10"/>
  <c r="M25" i="10"/>
  <c r="Q24" i="10"/>
  <c r="P24" i="10"/>
  <c r="O24" i="10"/>
  <c r="N24" i="10"/>
  <c r="M24" i="10"/>
  <c r="Q23" i="10"/>
  <c r="P23" i="10"/>
  <c r="O23" i="10"/>
  <c r="N23" i="10"/>
  <c r="M23" i="10"/>
  <c r="Q22" i="10"/>
  <c r="P22" i="10"/>
  <c r="O22" i="10"/>
  <c r="N22" i="10"/>
  <c r="M22" i="10"/>
  <c r="Q21" i="10"/>
  <c r="P21" i="10"/>
  <c r="O21" i="10"/>
  <c r="N21" i="10"/>
  <c r="M21" i="10"/>
  <c r="Q20" i="10"/>
  <c r="P20" i="10"/>
  <c r="O20" i="10"/>
  <c r="N20" i="10"/>
  <c r="M20" i="10"/>
  <c r="Q19" i="10"/>
  <c r="P19" i="10"/>
  <c r="O19" i="10"/>
  <c r="N19" i="10"/>
  <c r="M19" i="10"/>
  <c r="Q18" i="10"/>
  <c r="P18" i="10"/>
  <c r="O18" i="10"/>
  <c r="N18" i="10"/>
  <c r="M18" i="10"/>
  <c r="Q17" i="10"/>
  <c r="P17" i="10"/>
  <c r="O17" i="10"/>
  <c r="N17" i="10"/>
  <c r="M17" i="10"/>
  <c r="Q16" i="10"/>
  <c r="P16" i="10"/>
  <c r="O16" i="10"/>
  <c r="N16" i="10"/>
  <c r="M16" i="10"/>
  <c r="Q15" i="10"/>
  <c r="P15" i="10"/>
  <c r="O15" i="10"/>
  <c r="N15" i="10"/>
  <c r="M15" i="10"/>
  <c r="Q14" i="10"/>
  <c r="P14" i="10"/>
  <c r="O14" i="10"/>
  <c r="N14" i="10"/>
  <c r="M14" i="10"/>
  <c r="Q13" i="10"/>
  <c r="P13" i="10"/>
  <c r="O13" i="10"/>
  <c r="N13" i="10"/>
  <c r="M13" i="10"/>
  <c r="Q12" i="10"/>
  <c r="P12" i="10"/>
  <c r="O12" i="10"/>
  <c r="N12" i="10"/>
  <c r="M12" i="10"/>
  <c r="Q11" i="10"/>
  <c r="P11" i="10"/>
  <c r="O11" i="10"/>
  <c r="N11" i="10"/>
  <c r="M11" i="10"/>
  <c r="Q10" i="10"/>
  <c r="P10" i="10"/>
  <c r="O10" i="10"/>
  <c r="N10" i="10"/>
  <c r="M10" i="10"/>
  <c r="Q9" i="10"/>
  <c r="P9" i="10"/>
  <c r="O9" i="10"/>
  <c r="N9" i="10"/>
  <c r="M9" i="10"/>
  <c r="Q8" i="10"/>
  <c r="P8" i="10"/>
  <c r="O8" i="10"/>
  <c r="N8" i="10"/>
  <c r="M8" i="10"/>
  <c r="Q7" i="10"/>
  <c r="P7" i="10"/>
  <c r="O7" i="10"/>
  <c r="N7" i="10"/>
  <c r="M7" i="10"/>
  <c r="Q6" i="10"/>
  <c r="P6" i="10"/>
  <c r="O6" i="10"/>
  <c r="N6" i="10"/>
  <c r="M6" i="10"/>
  <c r="Q5" i="10"/>
  <c r="P5" i="10"/>
  <c r="O5" i="10"/>
  <c r="N5" i="10"/>
  <c r="M5" i="10"/>
  <c r="Q4" i="10"/>
  <c r="P4" i="10"/>
  <c r="O4" i="10"/>
  <c r="N4" i="10"/>
  <c r="M4" i="10"/>
  <c r="Q3" i="10"/>
  <c r="P3" i="10"/>
  <c r="O3" i="10"/>
  <c r="N3" i="10"/>
  <c r="M3" i="10"/>
  <c r="V11" i="10" l="1"/>
  <c r="V12" i="10"/>
  <c r="X33" i="10" l="1"/>
  <c r="H33" i="10"/>
  <c r="S34" i="10" s="1"/>
  <c r="G32" i="10"/>
  <c r="AA33" i="10" l="1"/>
  <c r="I33" i="10" s="1"/>
  <c r="T34" i="10" s="1"/>
  <c r="K33" i="10"/>
  <c r="V34" i="10" s="1"/>
  <c r="J33" i="10"/>
  <c r="U34" i="10" s="1"/>
  <c r="W33" i="10"/>
  <c r="G33" i="10"/>
  <c r="R34" i="10" s="1"/>
  <c r="J32" i="10"/>
  <c r="W32" i="10"/>
  <c r="U33" i="10" l="1"/>
  <c r="R33" i="10"/>
  <c r="H32" i="10"/>
  <c r="X32" i="10"/>
  <c r="K32" i="10"/>
  <c r="V33" i="10" s="1"/>
  <c r="AA32" i="10"/>
  <c r="I32" i="10" s="1"/>
  <c r="T33" i="10" s="1"/>
  <c r="S33" i="10" l="1"/>
  <c r="G31" i="10"/>
  <c r="W31" i="10"/>
  <c r="AA31" i="10"/>
  <c r="I31" i="10" s="1"/>
  <c r="L17" i="14"/>
  <c r="K22" i="14"/>
  <c r="K21" i="14"/>
  <c r="K20" i="14"/>
  <c r="K19" i="14"/>
  <c r="K18" i="14"/>
  <c r="K17" i="14"/>
  <c r="K16" i="14"/>
  <c r="K15" i="14"/>
  <c r="K14" i="14"/>
  <c r="K13" i="14"/>
  <c r="K12" i="14"/>
  <c r="J24" i="14"/>
  <c r="X29" i="10"/>
  <c r="I24" i="14"/>
  <c r="W29" i="10"/>
  <c r="G23" i="14"/>
  <c r="F23" i="14"/>
  <c r="E23" i="14"/>
  <c r="D23" i="14"/>
  <c r="M22" i="14"/>
  <c r="L22" i="14"/>
  <c r="H22" i="14"/>
  <c r="M21" i="14"/>
  <c r="L21" i="14"/>
  <c r="H21" i="14"/>
  <c r="M20" i="14"/>
  <c r="L20" i="14"/>
  <c r="H20" i="14"/>
  <c r="M19" i="14"/>
  <c r="L19" i="14"/>
  <c r="H19" i="14"/>
  <c r="M18" i="14"/>
  <c r="L18" i="14"/>
  <c r="H18" i="14"/>
  <c r="M17" i="14"/>
  <c r="H17" i="14"/>
  <c r="M16" i="14"/>
  <c r="L16" i="14"/>
  <c r="H16" i="14"/>
  <c r="M15" i="14"/>
  <c r="L15" i="14"/>
  <c r="H15" i="14"/>
  <c r="M14" i="14"/>
  <c r="L14" i="14"/>
  <c r="H14" i="14"/>
  <c r="M13" i="14"/>
  <c r="L13" i="14"/>
  <c r="H13" i="14"/>
  <c r="H23" i="14" s="1"/>
  <c r="M12" i="14"/>
  <c r="L12" i="14"/>
  <c r="H12" i="14"/>
  <c r="M11" i="14"/>
  <c r="L11" i="14"/>
  <c r="K11" i="14"/>
  <c r="H11" i="14"/>
  <c r="M10" i="14"/>
  <c r="L10" i="14"/>
  <c r="K10" i="14"/>
  <c r="J10" i="14"/>
  <c r="I10" i="14"/>
  <c r="H10" i="14"/>
  <c r="M9" i="14"/>
  <c r="L9" i="14"/>
  <c r="K9" i="14"/>
  <c r="J9" i="14"/>
  <c r="I9" i="14"/>
  <c r="H9" i="14"/>
  <c r="M8" i="14"/>
  <c r="L8" i="14"/>
  <c r="K8" i="14"/>
  <c r="J8" i="14"/>
  <c r="I8" i="14"/>
  <c r="H8" i="14"/>
  <c r="M7" i="14"/>
  <c r="L7" i="14"/>
  <c r="K7" i="14"/>
  <c r="J7" i="14"/>
  <c r="I7" i="14"/>
  <c r="H7" i="14"/>
  <c r="M6" i="14"/>
  <c r="L6" i="14"/>
  <c r="K6" i="14"/>
  <c r="J6" i="14"/>
  <c r="I6" i="14"/>
  <c r="H6" i="14"/>
  <c r="M5" i="14"/>
  <c r="M4" i="14"/>
  <c r="M3" i="14"/>
  <c r="J10" i="10"/>
  <c r="G23" i="13"/>
  <c r="F23" i="13"/>
  <c r="E23" i="13"/>
  <c r="D23" i="13"/>
  <c r="I24" i="13"/>
  <c r="J24" i="13"/>
  <c r="H17" i="13"/>
  <c r="M16" i="13"/>
  <c r="L16" i="13"/>
  <c r="H16" i="13"/>
  <c r="M22" i="13"/>
  <c r="L22" i="13"/>
  <c r="H22" i="13"/>
  <c r="H21" i="13"/>
  <c r="H20" i="13"/>
  <c r="H19" i="13"/>
  <c r="H18" i="13"/>
  <c r="H11" i="13"/>
  <c r="H12" i="13"/>
  <c r="H15" i="13"/>
  <c r="H14" i="13"/>
  <c r="H13" i="13"/>
  <c r="M21" i="13"/>
  <c r="L21" i="13"/>
  <c r="K21" i="13"/>
  <c r="M20" i="13"/>
  <c r="L20" i="13"/>
  <c r="K20" i="13"/>
  <c r="M19" i="13"/>
  <c r="L19" i="13"/>
  <c r="K19" i="13"/>
  <c r="M18" i="13"/>
  <c r="L18" i="13"/>
  <c r="K18" i="13"/>
  <c r="K16" i="13"/>
  <c r="M13" i="13"/>
  <c r="L13" i="13"/>
  <c r="K13" i="13"/>
  <c r="M12" i="13"/>
  <c r="L12" i="13"/>
  <c r="K12" i="13"/>
  <c r="M11" i="13"/>
  <c r="L11" i="13"/>
  <c r="K11" i="13"/>
  <c r="M14" i="13"/>
  <c r="L14" i="13"/>
  <c r="K14" i="13"/>
  <c r="M15" i="13"/>
  <c r="L15" i="13"/>
  <c r="K15" i="13"/>
  <c r="M17" i="13"/>
  <c r="L17" i="13"/>
  <c r="M10" i="13"/>
  <c r="L10" i="13"/>
  <c r="K10" i="13"/>
  <c r="J10" i="13"/>
  <c r="I10" i="13"/>
  <c r="H10" i="13"/>
  <c r="M9" i="13"/>
  <c r="L9" i="13"/>
  <c r="K9" i="13"/>
  <c r="J9" i="13"/>
  <c r="I9" i="13"/>
  <c r="H9" i="13"/>
  <c r="M8" i="13"/>
  <c r="L8" i="13"/>
  <c r="K8" i="13"/>
  <c r="J8" i="13"/>
  <c r="I8" i="13"/>
  <c r="H8" i="13"/>
  <c r="M7" i="13"/>
  <c r="L7" i="13"/>
  <c r="K7" i="13"/>
  <c r="J7" i="13"/>
  <c r="I7" i="13"/>
  <c r="H7" i="13"/>
  <c r="M6" i="13"/>
  <c r="L6" i="13"/>
  <c r="K6" i="13"/>
  <c r="J6" i="13"/>
  <c r="I6" i="13"/>
  <c r="H6" i="13"/>
  <c r="M5" i="13"/>
  <c r="M4" i="13"/>
  <c r="M3" i="13"/>
  <c r="X27" i="10"/>
  <c r="X26" i="10"/>
  <c r="X25" i="10"/>
  <c r="X24" i="10"/>
  <c r="X23" i="10"/>
  <c r="X22" i="10"/>
  <c r="X21" i="10"/>
  <c r="X20" i="10"/>
  <c r="X19" i="10"/>
  <c r="X18" i="10"/>
  <c r="X17" i="10"/>
  <c r="X16" i="10"/>
  <c r="X15" i="10"/>
  <c r="X14" i="10"/>
  <c r="X13" i="10"/>
  <c r="X12" i="10"/>
  <c r="X11" i="10"/>
  <c r="X10" i="10"/>
  <c r="W27" i="10"/>
  <c r="W26" i="10"/>
  <c r="W25" i="10"/>
  <c r="W24" i="10"/>
  <c r="W23" i="10"/>
  <c r="W22" i="10"/>
  <c r="W21" i="10"/>
  <c r="W20" i="10"/>
  <c r="W19" i="10"/>
  <c r="W18" i="10"/>
  <c r="W17" i="10"/>
  <c r="W16" i="10"/>
  <c r="W15" i="10"/>
  <c r="W14" i="10"/>
  <c r="W13" i="10"/>
  <c r="W12" i="10"/>
  <c r="W11" i="10"/>
  <c r="W10" i="10"/>
  <c r="K9" i="10"/>
  <c r="J9" i="10"/>
  <c r="K8" i="10"/>
  <c r="J8" i="10"/>
  <c r="K7" i="10"/>
  <c r="J7" i="10"/>
  <c r="K6" i="10"/>
  <c r="J6" i="10"/>
  <c r="K5" i="10"/>
  <c r="J5" i="10"/>
  <c r="K4" i="10"/>
  <c r="J4" i="10"/>
  <c r="K3" i="10"/>
  <c r="J3" i="10"/>
  <c r="K2" i="10"/>
  <c r="J2" i="10"/>
  <c r="H9" i="10"/>
  <c r="H8" i="10"/>
  <c r="H7" i="10"/>
  <c r="H6" i="10"/>
  <c r="H5" i="10"/>
  <c r="H4" i="10"/>
  <c r="H3" i="10"/>
  <c r="H2" i="10"/>
  <c r="G9" i="10"/>
  <c r="G8" i="10"/>
  <c r="G7" i="10"/>
  <c r="G6" i="10"/>
  <c r="G5" i="10"/>
  <c r="G4" i="10"/>
  <c r="G3" i="10"/>
  <c r="G2" i="10"/>
  <c r="I9" i="10"/>
  <c r="I8" i="10"/>
  <c r="I7" i="10"/>
  <c r="I6" i="10"/>
  <c r="I5" i="10"/>
  <c r="I4" i="10"/>
  <c r="I3" i="10"/>
  <c r="I2" i="10"/>
  <c r="AA10" i="10"/>
  <c r="AA11" i="10"/>
  <c r="AA24" i="10"/>
  <c r="I24" i="10" s="1"/>
  <c r="AA23" i="10"/>
  <c r="I23" i="10" s="1"/>
  <c r="AA22" i="10"/>
  <c r="I22" i="10" s="1"/>
  <c r="AA21" i="10"/>
  <c r="I21" i="10" s="1"/>
  <c r="AA20" i="10"/>
  <c r="I20" i="10" s="1"/>
  <c r="AA19" i="10"/>
  <c r="I19" i="10" s="1"/>
  <c r="AA18" i="10"/>
  <c r="I18" i="10" s="1"/>
  <c r="AA17" i="10"/>
  <c r="I17" i="10" s="1"/>
  <c r="AA16" i="10"/>
  <c r="I16" i="10"/>
  <c r="AA15" i="10"/>
  <c r="I15" i="10" s="1"/>
  <c r="AA14" i="10"/>
  <c r="AA13" i="10"/>
  <c r="I13" i="10" s="1"/>
  <c r="AA12" i="10"/>
  <c r="I12" i="10" s="1"/>
  <c r="K47" i="11"/>
  <c r="J47" i="11"/>
  <c r="I47" i="11"/>
  <c r="H47" i="11"/>
  <c r="G47" i="11"/>
  <c r="F47" i="11"/>
  <c r="E47" i="11"/>
  <c r="D47" i="11"/>
  <c r="C47" i="11"/>
  <c r="K32" i="11"/>
  <c r="J32" i="11"/>
  <c r="I32" i="11"/>
  <c r="H32" i="11"/>
  <c r="G32" i="11"/>
  <c r="F32" i="11"/>
  <c r="E32" i="11"/>
  <c r="D32" i="11"/>
  <c r="C32" i="11"/>
  <c r="H17" i="11"/>
  <c r="G17" i="11"/>
  <c r="F17" i="11"/>
  <c r="E17" i="11"/>
  <c r="D17" i="11"/>
  <c r="C17" i="11"/>
  <c r="K17" i="11"/>
  <c r="J17" i="11"/>
  <c r="I17" i="11"/>
  <c r="G10" i="10"/>
  <c r="G11" i="10"/>
  <c r="J12" i="10"/>
  <c r="H12" i="10"/>
  <c r="G12" i="10"/>
  <c r="J11" i="10"/>
  <c r="U11" i="10" s="1"/>
  <c r="H11" i="10"/>
  <c r="H10" i="10"/>
  <c r="AA27" i="10"/>
  <c r="I27" i="10" s="1"/>
  <c r="K27" i="10"/>
  <c r="J27" i="10"/>
  <c r="H27" i="10"/>
  <c r="G27" i="10"/>
  <c r="AA26" i="10"/>
  <c r="I26" i="10" s="1"/>
  <c r="K26" i="10"/>
  <c r="J26" i="10"/>
  <c r="H26" i="10"/>
  <c r="G26" i="10"/>
  <c r="AA25" i="10"/>
  <c r="I25" i="10" s="1"/>
  <c r="K25" i="10"/>
  <c r="J25" i="10"/>
  <c r="H25" i="10"/>
  <c r="G25" i="10"/>
  <c r="K24" i="10"/>
  <c r="J24" i="10"/>
  <c r="H24" i="10"/>
  <c r="G24" i="10"/>
  <c r="K23" i="10"/>
  <c r="J23" i="10"/>
  <c r="H23" i="10"/>
  <c r="G23" i="10"/>
  <c r="K22" i="10"/>
  <c r="J22" i="10"/>
  <c r="H22" i="10"/>
  <c r="G22" i="10"/>
  <c r="K21" i="10"/>
  <c r="J21" i="10"/>
  <c r="H21" i="10"/>
  <c r="G21" i="10"/>
  <c r="K20" i="10"/>
  <c r="J20" i="10"/>
  <c r="H20" i="10"/>
  <c r="G20" i="10"/>
  <c r="K19" i="10"/>
  <c r="J19" i="10"/>
  <c r="H19" i="10"/>
  <c r="G19" i="10"/>
  <c r="K18" i="10"/>
  <c r="J18" i="10"/>
  <c r="H18" i="10"/>
  <c r="G18" i="10"/>
  <c r="K17" i="10"/>
  <c r="J17" i="10"/>
  <c r="H17" i="10"/>
  <c r="G17" i="10"/>
  <c r="K16" i="10"/>
  <c r="J16" i="10"/>
  <c r="H16" i="10"/>
  <c r="G16" i="10"/>
  <c r="K15" i="10"/>
  <c r="J15" i="10"/>
  <c r="H15" i="10"/>
  <c r="G15" i="10"/>
  <c r="K14" i="10"/>
  <c r="J14" i="10"/>
  <c r="H14" i="10"/>
  <c r="G14" i="10"/>
  <c r="K13" i="10"/>
  <c r="V13" i="10" s="1"/>
  <c r="J13" i="10"/>
  <c r="H13" i="10"/>
  <c r="G13" i="10"/>
  <c r="G62" i="9"/>
  <c r="F62" i="9"/>
  <c r="E62" i="9"/>
  <c r="D62" i="9"/>
  <c r="G61" i="9"/>
  <c r="F61" i="9"/>
  <c r="E61" i="9"/>
  <c r="D61" i="9"/>
  <c r="G60" i="9"/>
  <c r="F60" i="9"/>
  <c r="E60" i="9"/>
  <c r="D60" i="9"/>
  <c r="G59" i="9"/>
  <c r="F59" i="9"/>
  <c r="E59" i="9"/>
  <c r="D59" i="9"/>
  <c r="B62" i="9"/>
  <c r="A62" i="9" s="1"/>
  <c r="B61" i="9" s="1"/>
  <c r="A61" i="9" s="1"/>
  <c r="B60" i="9" s="1"/>
  <c r="A60" i="9" s="1"/>
  <c r="B59" i="9" s="1"/>
  <c r="A59" i="9" s="1"/>
  <c r="B63" i="9"/>
  <c r="A64" i="9" s="1"/>
  <c r="B64" i="9" s="1"/>
  <c r="A65" i="9" s="1"/>
  <c r="B65" i="9" s="1"/>
  <c r="A66" i="9" s="1"/>
  <c r="B66" i="9" s="1"/>
  <c r="A67" i="9" s="1"/>
  <c r="B67" i="9" s="1"/>
  <c r="A68" i="9" s="1"/>
  <c r="B68" i="9" s="1"/>
  <c r="A69" i="9" s="1"/>
  <c r="B69" i="9" s="1"/>
  <c r="A70" i="9" s="1"/>
  <c r="B70" i="9" s="1"/>
  <c r="A71" i="9" s="1"/>
  <c r="B71" i="9" s="1"/>
  <c r="A72" i="9" s="1"/>
  <c r="B72" i="9" s="1"/>
  <c r="A73" i="9" s="1"/>
  <c r="B73" i="9" s="1"/>
  <c r="A74" i="9" s="1"/>
  <c r="B74" i="9" s="1"/>
  <c r="A75" i="9" s="1"/>
  <c r="B75" i="9" s="1"/>
  <c r="A76" i="9" s="1"/>
  <c r="B76" i="9" s="1"/>
  <c r="A77" i="9" s="1"/>
  <c r="B77" i="9" s="1"/>
  <c r="A78" i="9" s="1"/>
  <c r="B78" i="9" s="1"/>
  <c r="A79" i="9" s="1"/>
  <c r="B79" i="9" s="1"/>
  <c r="A80" i="9" s="1"/>
  <c r="B80" i="9" s="1"/>
  <c r="A81" i="9" s="1"/>
  <c r="B81" i="9" s="1"/>
  <c r="G71" i="9"/>
  <c r="F71" i="9"/>
  <c r="D71" i="9"/>
  <c r="G70" i="9"/>
  <c r="F70" i="9"/>
  <c r="E70" i="9"/>
  <c r="D70" i="9"/>
  <c r="G69" i="9"/>
  <c r="F69" i="9"/>
  <c r="E69" i="9"/>
  <c r="D69" i="9"/>
  <c r="G68" i="9"/>
  <c r="F68" i="9"/>
  <c r="E68" i="9"/>
  <c r="D68" i="9"/>
  <c r="G67" i="9"/>
  <c r="F67" i="9"/>
  <c r="E67" i="9"/>
  <c r="D67" i="9"/>
  <c r="G66" i="9"/>
  <c r="F66" i="9"/>
  <c r="E66" i="9"/>
  <c r="D66" i="9"/>
  <c r="G65" i="9"/>
  <c r="F65" i="9"/>
  <c r="E65" i="9"/>
  <c r="D65" i="9"/>
  <c r="G64" i="9"/>
  <c r="F64" i="9"/>
  <c r="E64" i="9"/>
  <c r="D64" i="9"/>
  <c r="G63" i="9"/>
  <c r="F63" i="9"/>
  <c r="E63" i="9"/>
  <c r="D63" i="9"/>
  <c r="S37" i="9"/>
  <c r="K37" i="9" s="1"/>
  <c r="K72" i="9" s="1"/>
  <c r="K58" i="9" s="1"/>
  <c r="M37" i="9"/>
  <c r="M72" i="9" s="1"/>
  <c r="M58" i="9" s="1"/>
  <c r="L37" i="9"/>
  <c r="L72" i="9" s="1"/>
  <c r="L58" i="9" s="1"/>
  <c r="J37" i="9"/>
  <c r="J72" i="9" s="1"/>
  <c r="J58" i="9" s="1"/>
  <c r="I37" i="9"/>
  <c r="I72" i="9" s="1"/>
  <c r="I58" i="9" s="1"/>
  <c r="H37" i="9"/>
  <c r="H72" i="9" s="1"/>
  <c r="H58" i="9" s="1"/>
  <c r="S36" i="9"/>
  <c r="K36" i="9" s="1"/>
  <c r="M36" i="9"/>
  <c r="L36" i="9"/>
  <c r="J36" i="9"/>
  <c r="I36" i="9"/>
  <c r="H36" i="9"/>
  <c r="M35" i="9"/>
  <c r="L35" i="9"/>
  <c r="K35" i="9"/>
  <c r="J35" i="9"/>
  <c r="I35" i="9"/>
  <c r="H35" i="9"/>
  <c r="M34" i="9"/>
  <c r="L34" i="9"/>
  <c r="K34" i="9"/>
  <c r="J34" i="9"/>
  <c r="I34" i="9"/>
  <c r="H34" i="9"/>
  <c r="M33" i="9"/>
  <c r="L33" i="9"/>
  <c r="K33" i="9"/>
  <c r="J33" i="9"/>
  <c r="I33" i="9"/>
  <c r="H33" i="9"/>
  <c r="M32" i="9"/>
  <c r="L32" i="9"/>
  <c r="K32" i="9"/>
  <c r="J32" i="9"/>
  <c r="I32" i="9"/>
  <c r="H32" i="9"/>
  <c r="M31" i="9"/>
  <c r="L31" i="9"/>
  <c r="K31" i="9"/>
  <c r="J31" i="9"/>
  <c r="I31" i="9"/>
  <c r="H31" i="9"/>
  <c r="M30" i="9"/>
  <c r="L30" i="9"/>
  <c r="K30" i="9"/>
  <c r="J30" i="9"/>
  <c r="I30" i="9"/>
  <c r="H30" i="9"/>
  <c r="M29" i="9"/>
  <c r="L29" i="9"/>
  <c r="K29" i="9"/>
  <c r="J29" i="9"/>
  <c r="I29" i="9"/>
  <c r="H29" i="9"/>
  <c r="M28" i="9"/>
  <c r="L28" i="9"/>
  <c r="K28" i="9"/>
  <c r="J28" i="9"/>
  <c r="I28" i="9"/>
  <c r="H28" i="9"/>
  <c r="M27" i="9"/>
  <c r="L27" i="9"/>
  <c r="J27" i="9"/>
  <c r="I27" i="9"/>
  <c r="H27" i="9"/>
  <c r="M26" i="9"/>
  <c r="L26" i="9"/>
  <c r="K26" i="9"/>
  <c r="J26" i="9"/>
  <c r="I26" i="9"/>
  <c r="H26" i="9"/>
  <c r="M25" i="9"/>
  <c r="L25" i="9"/>
  <c r="K25" i="9"/>
  <c r="J25" i="9"/>
  <c r="I25" i="9"/>
  <c r="H25" i="9"/>
  <c r="M24" i="9"/>
  <c r="L24" i="9"/>
  <c r="K24" i="9"/>
  <c r="J24" i="9"/>
  <c r="I24" i="9"/>
  <c r="H24" i="9"/>
  <c r="H17" i="6"/>
  <c r="H19" i="6"/>
  <c r="G17" i="6"/>
  <c r="G19" i="6"/>
  <c r="F17" i="6"/>
  <c r="F19" i="6"/>
  <c r="E17" i="6"/>
  <c r="E19" i="6"/>
  <c r="D17" i="6"/>
  <c r="D19" i="6"/>
  <c r="C17" i="6"/>
  <c r="C19" i="6"/>
  <c r="K17" i="6"/>
  <c r="J17" i="6"/>
  <c r="I17" i="6"/>
  <c r="F14" i="4"/>
  <c r="C14" i="4" s="1"/>
  <c r="F13" i="4"/>
  <c r="F12" i="4"/>
  <c r="C12" i="4"/>
  <c r="F11" i="4"/>
  <c r="E11" i="4"/>
  <c r="F10" i="4"/>
  <c r="E10" i="4"/>
  <c r="F9" i="4"/>
  <c r="C9" i="4"/>
  <c r="F8" i="4"/>
  <c r="C8" i="4"/>
  <c r="F7" i="4"/>
  <c r="E7" i="4"/>
  <c r="F6" i="4"/>
  <c r="E6" i="4"/>
  <c r="C6" i="4"/>
  <c r="F5" i="4"/>
  <c r="E5" i="4" s="1"/>
  <c r="K17" i="13"/>
  <c r="K22" i="13"/>
  <c r="W28" i="10"/>
  <c r="E8" i="4"/>
  <c r="E12" i="4"/>
  <c r="D25" i="13"/>
  <c r="H29" i="10"/>
  <c r="C7" i="4"/>
  <c r="C10" i="4"/>
  <c r="H23" i="13"/>
  <c r="C11" i="4"/>
  <c r="E9" i="4"/>
  <c r="J59" i="9" l="1"/>
  <c r="L62" i="9"/>
  <c r="L61" i="9"/>
  <c r="H62" i="9"/>
  <c r="M63" i="9"/>
  <c r="K66" i="9"/>
  <c r="K68" i="9"/>
  <c r="M60" i="9"/>
  <c r="J63" i="9"/>
  <c r="H60" i="9"/>
  <c r="L60" i="9"/>
  <c r="L63" i="9"/>
  <c r="J71" i="9"/>
  <c r="I63" i="9"/>
  <c r="M70" i="9"/>
  <c r="I64" i="9"/>
  <c r="M64" i="9"/>
  <c r="K65" i="9"/>
  <c r="I66" i="9"/>
  <c r="M68" i="9"/>
  <c r="K69" i="9"/>
  <c r="M62" i="9"/>
  <c r="K62" i="9"/>
  <c r="L64" i="9"/>
  <c r="J64" i="9"/>
  <c r="J66" i="9"/>
  <c r="L69" i="9"/>
  <c r="H71" i="9"/>
  <c r="H63" i="9"/>
  <c r="H64" i="9"/>
  <c r="H59" i="9"/>
  <c r="K61" i="9"/>
  <c r="J67" i="9"/>
  <c r="K64" i="9"/>
  <c r="M66" i="9"/>
  <c r="I59" i="9"/>
  <c r="M59" i="9"/>
  <c r="J62" i="9"/>
  <c r="L66" i="9"/>
  <c r="I70" i="9"/>
  <c r="K71" i="9"/>
  <c r="K70" i="9"/>
  <c r="I65" i="9"/>
  <c r="J68" i="9"/>
  <c r="E14" i="4"/>
  <c r="K59" i="9"/>
  <c r="H61" i="9"/>
  <c r="I61" i="9"/>
  <c r="K63" i="9"/>
  <c r="I67" i="9"/>
  <c r="M67" i="9"/>
  <c r="L70" i="9"/>
  <c r="J70" i="9"/>
  <c r="K24" i="14"/>
  <c r="M71" i="9"/>
  <c r="I69" i="9"/>
  <c r="C5" i="4"/>
  <c r="L59" i="9"/>
  <c r="I60" i="9"/>
  <c r="J61" i="9"/>
  <c r="M61" i="9"/>
  <c r="H65" i="9"/>
  <c r="L65" i="9"/>
  <c r="H70" i="9"/>
  <c r="R13" i="10"/>
  <c r="R12" i="10"/>
  <c r="T16" i="10"/>
  <c r="T23" i="10"/>
  <c r="T6" i="10"/>
  <c r="T19" i="10"/>
  <c r="U17" i="10"/>
  <c r="S26" i="10"/>
  <c r="R27" i="10"/>
  <c r="V15" i="10"/>
  <c r="U19" i="10"/>
  <c r="U21" i="10"/>
  <c r="S14" i="10"/>
  <c r="R18" i="10"/>
  <c r="R21" i="10"/>
  <c r="V26" i="10"/>
  <c r="U27" i="10"/>
  <c r="T4" i="10"/>
  <c r="T8" i="10"/>
  <c r="U13" i="10"/>
  <c r="V14" i="10"/>
  <c r="V16" i="10"/>
  <c r="U18" i="10"/>
  <c r="U20" i="10"/>
  <c r="U23" i="10"/>
  <c r="U25" i="10"/>
  <c r="S12" i="10"/>
  <c r="S13" i="10"/>
  <c r="S15" i="10"/>
  <c r="S16" i="10"/>
  <c r="S17" i="10"/>
  <c r="R19" i="10"/>
  <c r="R20" i="10"/>
  <c r="R22" i="10"/>
  <c r="R24" i="10"/>
  <c r="T25" i="10"/>
  <c r="U14" i="10"/>
  <c r="U15" i="10"/>
  <c r="U16" i="10"/>
  <c r="T17" i="10"/>
  <c r="S18" i="10"/>
  <c r="S19" i="10"/>
  <c r="S20" i="10"/>
  <c r="S21" i="10"/>
  <c r="S22" i="10"/>
  <c r="S23" i="10"/>
  <c r="S24" i="10"/>
  <c r="S25" i="10"/>
  <c r="R26" i="10"/>
  <c r="T26" i="10"/>
  <c r="V27" i="10"/>
  <c r="R11" i="10"/>
  <c r="T18" i="10"/>
  <c r="T22" i="10"/>
  <c r="T5" i="10"/>
  <c r="T9" i="10"/>
  <c r="U24" i="10"/>
  <c r="T27" i="10"/>
  <c r="R14" i="10"/>
  <c r="R15" i="10"/>
  <c r="R16" i="10"/>
  <c r="R17" i="10"/>
  <c r="V17" i="10"/>
  <c r="V18" i="10"/>
  <c r="V19" i="10"/>
  <c r="V20" i="10"/>
  <c r="V21" i="10"/>
  <c r="V22" i="10"/>
  <c r="V23" i="10"/>
  <c r="V24" i="10"/>
  <c r="V25" i="10"/>
  <c r="U26" i="10"/>
  <c r="S27" i="10"/>
  <c r="S11" i="10"/>
  <c r="U12" i="10"/>
  <c r="T13" i="10"/>
  <c r="T20" i="10"/>
  <c r="T24" i="10"/>
  <c r="T3" i="10"/>
  <c r="T7" i="10"/>
  <c r="U22" i="10"/>
  <c r="R23" i="10"/>
  <c r="R25" i="10"/>
  <c r="T21" i="10"/>
  <c r="R32" i="10"/>
  <c r="T32" i="10"/>
  <c r="I11" i="10"/>
  <c r="K31" i="10"/>
  <c r="J31" i="10"/>
  <c r="X31" i="10"/>
  <c r="H31" i="10"/>
  <c r="AA29" i="10"/>
  <c r="I29" i="10" s="1"/>
  <c r="E13" i="4"/>
  <c r="C13" i="4"/>
  <c r="H67" i="9"/>
  <c r="H66" i="9"/>
  <c r="L68" i="9"/>
  <c r="L67" i="9"/>
  <c r="I71" i="9"/>
  <c r="J28" i="10"/>
  <c r="K60" i="9"/>
  <c r="M69" i="9"/>
  <c r="I68" i="9"/>
  <c r="M65" i="9"/>
  <c r="I62" i="9"/>
  <c r="K24" i="13"/>
  <c r="D25" i="14"/>
  <c r="J60" i="9"/>
  <c r="J69" i="9"/>
  <c r="L71" i="9"/>
  <c r="I14" i="10"/>
  <c r="T14" i="10" s="1"/>
  <c r="G28" i="10"/>
  <c r="H69" i="9"/>
  <c r="H68" i="9"/>
  <c r="G29" i="10"/>
  <c r="J65" i="9"/>
  <c r="K67" i="9"/>
  <c r="I10" i="10"/>
  <c r="J29" i="10"/>
  <c r="X30" i="10"/>
  <c r="U29" i="10" l="1"/>
  <c r="S32" i="10"/>
  <c r="R29" i="10"/>
  <c r="T10" i="10"/>
  <c r="U32" i="10"/>
  <c r="T11" i="10"/>
  <c r="V32" i="10"/>
  <c r="R28" i="10"/>
  <c r="U28" i="10"/>
  <c r="T15" i="10"/>
  <c r="T12" i="10"/>
  <c r="H30" i="10"/>
  <c r="S31" i="10" s="1"/>
  <c r="K29" i="10"/>
  <c r="H28" i="10"/>
  <c r="K28" i="10"/>
  <c r="AA28" i="10"/>
  <c r="I28" i="10" s="1"/>
  <c r="T28" i="10" s="1"/>
  <c r="X28" i="10"/>
  <c r="G30" i="10"/>
  <c r="AA30" i="10"/>
  <c r="I30" i="10" s="1"/>
  <c r="W30" i="10"/>
  <c r="K30" i="10"/>
  <c r="J30" i="10"/>
  <c r="U31" i="10" s="1"/>
  <c r="V29" i="10" l="1"/>
  <c r="V30" i="10"/>
  <c r="R30" i="10"/>
  <c r="R31" i="10"/>
  <c r="T29" i="10"/>
  <c r="V28" i="10"/>
  <c r="T30" i="10"/>
  <c r="T31" i="10"/>
  <c r="U30" i="10"/>
  <c r="S28" i="10"/>
  <c r="S29" i="10"/>
  <c r="V31" i="10"/>
  <c r="S30" i="10"/>
</calcChain>
</file>

<file path=xl/sharedStrings.xml><?xml version="1.0" encoding="utf-8"?>
<sst xmlns="http://schemas.openxmlformats.org/spreadsheetml/2006/main" count="402" uniqueCount="149">
  <si>
    <t>Total Payment</t>
  </si>
  <si>
    <t>SFY End Month</t>
  </si>
  <si>
    <t>PA SFY Average</t>
  </si>
  <si>
    <t>NON-PA SFY Average</t>
  </si>
  <si>
    <t xml:space="preserve">FY 1996-2003 - PA &amp; NPA Totals Expenditures are calculated  using the percentage of the average monthly amounts Bill McMakin provided in FSPAST.xls.  </t>
  </si>
  <si>
    <t>Figures from Bill McMakin</t>
  </si>
  <si>
    <t>Total PA Payments</t>
  </si>
  <si>
    <t>Total NPA Payments</t>
  </si>
  <si>
    <t xml:space="preserve">NPA </t>
  </si>
  <si>
    <t>PA</t>
  </si>
  <si>
    <t>Total</t>
  </si>
  <si>
    <t>Average Monthly Recipients</t>
  </si>
  <si>
    <t>NPA</t>
  </si>
  <si>
    <t>Average Monthly Cases</t>
  </si>
  <si>
    <t>Average Monthly Payments Per Case</t>
  </si>
  <si>
    <t>Date</t>
  </si>
  <si>
    <t>Research Staffer</t>
  </si>
  <si>
    <t>Program Contact</t>
  </si>
  <si>
    <t>Data Source</t>
  </si>
  <si>
    <t>Comments</t>
  </si>
  <si>
    <t>Total Payments        ($ Millions)</t>
  </si>
  <si>
    <t>Food Stamp Participation - FNS 256 - FY07</t>
  </si>
  <si>
    <t>SW</t>
  </si>
  <si>
    <t>HH PA</t>
  </si>
  <si>
    <t>HH NPA</t>
  </si>
  <si>
    <t>HH TOTAL</t>
  </si>
  <si>
    <t>PER PA</t>
  </si>
  <si>
    <t>PER NPA</t>
  </si>
  <si>
    <t>PER TOTAL</t>
  </si>
  <si>
    <t>ISS PA</t>
  </si>
  <si>
    <t>ISS NPA</t>
  </si>
  <si>
    <t>ISS TOTAL</t>
  </si>
  <si>
    <t>STATEWIDE</t>
  </si>
  <si>
    <t>TOTAL</t>
  </si>
  <si>
    <t>AVERAGE MO TOTAL</t>
  </si>
  <si>
    <t>Figures from Molly</t>
  </si>
  <si>
    <t>Molly Sheahan</t>
  </si>
  <si>
    <t xml:space="preserve">Rose Painter is the Program Manager but Molly pulled the numbers from the website.  </t>
  </si>
  <si>
    <t>FS256 FS Particiption Report from Adapt</t>
  </si>
  <si>
    <t xml:space="preserve">See Sheet 2. I went to the VDSS Public Site, Reports, Financial Assistance, Food Stamps web page.  Then I opened each CSV file for the SFY months needed and copied it into the spread sheet.  Averaged the months.   </t>
  </si>
  <si>
    <t>Enter financial data in columns P &amp; Q, Enter participation data in columns D,E,F &amp; G</t>
  </si>
  <si>
    <r>
      <t>1</t>
    </r>
    <r>
      <rPr>
        <sz val="8"/>
        <color indexed="8"/>
        <rFont val="Verdana"/>
        <family val="2"/>
      </rPr>
      <t xml:space="preserve"> SFYs 1998-1999 may include case/recipient more than one time a month if a supplemental payment was made. </t>
    </r>
  </si>
  <si>
    <r>
      <t>2</t>
    </r>
    <r>
      <rPr>
        <sz val="8"/>
        <color indexed="8"/>
        <rFont val="Verdana"/>
        <family val="2"/>
      </rPr>
      <t xml:space="preserve"> Throughout this report, average annual change is calculated as the average of the annual percentage changes across all years.  For example, if the percentage change from 1999 to 2000 is 5%, and the percentage change from 2000 to 2001 is 1%, then the average annual change from 1999 to 2001 is 3% (the average of 5% and 1%).</t>
    </r>
  </si>
  <si>
    <t>Source: SNAP Monthly Participation Report, from ADAPT.</t>
  </si>
  <si>
    <t>Variable</t>
  </si>
  <si>
    <t>Value</t>
  </si>
  <si>
    <t>NPARECIP</t>
  </si>
  <si>
    <t>PARECIP</t>
  </si>
  <si>
    <t>NPACASE</t>
  </si>
  <si>
    <t>PACASE</t>
  </si>
  <si>
    <t>NPAPAY</t>
  </si>
  <si>
    <t>PAPAY</t>
  </si>
  <si>
    <t>State Fiscal Year</t>
  </si>
  <si>
    <t>Food Stamp information from MAPPER data files</t>
  </si>
  <si>
    <t>YYMM</t>
  </si>
  <si>
    <t>FIPS</t>
  </si>
  <si>
    <t>PA HH</t>
  </si>
  <si>
    <t>NPA HH</t>
  </si>
  <si>
    <t>Total HH</t>
  </si>
  <si>
    <t>PA Recipients</t>
  </si>
  <si>
    <t>NPA Recipients</t>
  </si>
  <si>
    <t>Total Recipients</t>
  </si>
  <si>
    <t>PA Issuances</t>
  </si>
  <si>
    <t>NPA Issuances</t>
  </si>
  <si>
    <t>Total Issuances</t>
  </si>
  <si>
    <t>9207</t>
  </si>
  <si>
    <t>999</t>
  </si>
  <si>
    <t>9208</t>
  </si>
  <si>
    <t>9209</t>
  </si>
  <si>
    <t>9210</t>
  </si>
  <si>
    <t>9211</t>
  </si>
  <si>
    <t>9212</t>
  </si>
  <si>
    <t>9301</t>
  </si>
  <si>
    <t>9302</t>
  </si>
  <si>
    <t>9303</t>
  </si>
  <si>
    <t>9304</t>
  </si>
  <si>
    <t>9305</t>
  </si>
  <si>
    <t>9306</t>
  </si>
  <si>
    <t>9307</t>
  </si>
  <si>
    <t>9308</t>
  </si>
  <si>
    <t>9309</t>
  </si>
  <si>
    <t>9310</t>
  </si>
  <si>
    <t>9311</t>
  </si>
  <si>
    <t>9312</t>
  </si>
  <si>
    <t>9401</t>
  </si>
  <si>
    <t>9402</t>
  </si>
  <si>
    <t>9403</t>
  </si>
  <si>
    <t>9404</t>
  </si>
  <si>
    <t>9405</t>
  </si>
  <si>
    <t>9406</t>
  </si>
  <si>
    <t>9407</t>
  </si>
  <si>
    <t>9408</t>
  </si>
  <si>
    <t>9409</t>
  </si>
  <si>
    <t>9410</t>
  </si>
  <si>
    <t>9411</t>
  </si>
  <si>
    <t>9412</t>
  </si>
  <si>
    <t>9501</t>
  </si>
  <si>
    <t>9502</t>
  </si>
  <si>
    <t>9503</t>
  </si>
  <si>
    <t>9504</t>
  </si>
  <si>
    <t>9505</t>
  </si>
  <si>
    <t>9506</t>
  </si>
  <si>
    <t>SFY 2003</t>
  </si>
  <si>
    <t>SFY 2004</t>
  </si>
  <si>
    <t>SFY 2005</t>
  </si>
  <si>
    <r>
      <rPr>
        <i/>
        <sz val="12"/>
        <rFont val="Times New Roman"/>
        <family val="1"/>
      </rPr>
      <t>Average</t>
    </r>
    <r>
      <rPr>
        <sz val="12"/>
        <rFont val="Times New Roman"/>
        <family val="1"/>
      </rPr>
      <t>/</t>
    </r>
    <r>
      <rPr>
        <b/>
        <sz val="12"/>
        <rFont val="Times New Roman"/>
        <family val="1"/>
      </rPr>
      <t>Total</t>
    </r>
  </si>
  <si>
    <t>Total Payments                ($ Millions)</t>
  </si>
  <si>
    <t>Click on SNAP Participation Reports for locality level data.</t>
  </si>
  <si>
    <t>Monthly Recipients</t>
  </si>
  <si>
    <t>Monthly Cases</t>
  </si>
  <si>
    <t>Average</t>
  </si>
  <si>
    <r>
      <t>State Fiscal Year</t>
    </r>
    <r>
      <rPr>
        <vertAlign val="superscript"/>
        <sz val="12"/>
        <rFont val="Franklin Gothic Medium"/>
        <family val="2"/>
      </rPr>
      <t>1</t>
    </r>
  </si>
  <si>
    <t>NPA_avg_cases</t>
  </si>
  <si>
    <t>PA_avg_cases</t>
  </si>
  <si>
    <t>Total_cases</t>
  </si>
  <si>
    <t>NPA_payments</t>
  </si>
  <si>
    <t>PA_payments</t>
  </si>
  <si>
    <t>Total_payments</t>
  </si>
  <si>
    <t>NPA_avg_percase</t>
  </si>
  <si>
    <t>PA_avg_percase</t>
  </si>
  <si>
    <t>Per_NPA_avg_cases</t>
  </si>
  <si>
    <t>Per_PA_avg_cases</t>
  </si>
  <si>
    <t>NPA_avg_rec</t>
  </si>
  <si>
    <t>PA_avg_rec</t>
  </si>
  <si>
    <t>Per_NPA_avg_rec</t>
  </si>
  <si>
    <t>Per_PA_avg_rec</t>
  </si>
  <si>
    <t>SFY</t>
  </si>
  <si>
    <t>Statewide</t>
  </si>
  <si>
    <t>Month</t>
  </si>
  <si>
    <t>Locality</t>
  </si>
  <si>
    <t>FIPs</t>
  </si>
  <si>
    <t>Households PA</t>
  </si>
  <si>
    <t>Households NPA</t>
  </si>
  <si>
    <t>Households Total</t>
  </si>
  <si>
    <t>Persons PA</t>
  </si>
  <si>
    <t>Persons NPA</t>
  </si>
  <si>
    <t>Persons Total</t>
  </si>
  <si>
    <t>Issuance Amount PA</t>
  </si>
  <si>
    <t>Issuance Amount NPA</t>
  </si>
  <si>
    <t>Issuance Amount Total</t>
  </si>
  <si>
    <t>PA Avg. Per Household</t>
  </si>
  <si>
    <t>NPA Avg. Per Household</t>
  </si>
  <si>
    <t>All SNAP Avg. Per Household</t>
  </si>
  <si>
    <t>f</t>
  </si>
  <si>
    <t>Supplemental Nutrtion Assistance Program (SNAP)</t>
  </si>
  <si>
    <t>I</t>
  </si>
  <si>
    <t>In VaCMS - History section, Report Search, SNAP Reports - RP 040 SNAP Monthly Participation</t>
  </si>
  <si>
    <t xml:space="preserve">Statewide Summary in </t>
  </si>
  <si>
    <t>W:\Strategy_Management\WEB REPORTS, PUBLIC -- VDSS\Financial Assistance, incl. ABD\SNAP Participation Reports\2020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</si>
</sst>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43" formatCode="_(* #,##0.00_);_(* \(#,##0.00\);_(* &quot;-&quot;??_);_(@_)"/>
    <numFmt numFmtId="164" formatCode="0.0%"/>
    <numFmt numFmtId="165" formatCode="&quot;$&quot;#,##0"/>
    <numFmt numFmtId="166" formatCode="&quot;$&quot;#,##0.0"/>
    <numFmt numFmtId="167" formatCode="[$-409]mmm\-yy;@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u/>
      <sz val="7.5"/>
      <color indexed="12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vertAlign val="superscript"/>
      <sz val="8"/>
      <color indexed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color indexed="10"/>
      <name val="Verdana"/>
      <family val="2"/>
    </font>
    <font>
      <b/>
      <sz val="12"/>
      <color indexed="10"/>
      <name val="Verdana"/>
      <family val="2"/>
    </font>
    <font>
      <u/>
      <sz val="8"/>
      <color indexed="12"/>
      <name val="Verdana"/>
      <family val="2"/>
    </font>
    <font>
      <b/>
      <sz val="14"/>
      <name val="Verdana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Franklin Gothic Medium"/>
      <family val="2"/>
    </font>
    <font>
      <sz val="10"/>
      <name val="Franklin Gothic Book"/>
      <family val="2"/>
    </font>
    <font>
      <u/>
      <sz val="8"/>
      <color indexed="12"/>
      <name val="Franklin Gothic Book"/>
      <family val="2"/>
    </font>
    <font>
      <vertAlign val="superscript"/>
      <sz val="12"/>
      <name val="Franklin Gothic Medium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4"/>
      <name val="Franklin Gothic Medium"/>
      <family val="2"/>
    </font>
    <font>
      <sz val="10"/>
      <name val="Franklin Gothic Medium"/>
      <family val="2"/>
    </font>
    <font>
      <sz val="10"/>
      <color indexed="10"/>
      <name val="Franklin Gothic Medium"/>
      <family val="2"/>
    </font>
    <font>
      <sz val="10"/>
      <color rgb="FFFF0000"/>
      <name val="Arial"/>
      <family val="2"/>
    </font>
    <font>
      <b/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0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6" fillId="0" borderId="0"/>
    <xf numFmtId="43" fontId="2" fillId="0" borderId="0" applyFont="0" applyFill="0" applyBorder="0" applyAlignment="0" applyProtection="0"/>
    <xf numFmtId="0" fontId="20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</cellStyleXfs>
  <cellXfs count="129">
    <xf numFmtId="0" fontId="0" fillId="0" borderId="0" xfId="0"/>
    <xf numFmtId="0" fontId="3" fillId="0" borderId="0" xfId="0" applyFont="1"/>
    <xf numFmtId="17" fontId="0" fillId="0" borderId="0" xfId="0" applyNumberFormat="1" applyAlignment="1">
      <alignment horizontal="center"/>
    </xf>
    <xf numFmtId="165" fontId="0" fillId="0" borderId="0" xfId="0" applyNumberFormat="1" applyBorder="1"/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9" fontId="0" fillId="0" borderId="0" xfId="0" applyNumberFormat="1" applyBorder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165" fontId="9" fillId="0" borderId="0" xfId="0" applyNumberFormat="1" applyFont="1" applyBorder="1" applyAlignment="1">
      <alignment horizontal="right"/>
    </xf>
    <xf numFmtId="0" fontId="9" fillId="0" borderId="0" xfId="0" applyFont="1"/>
    <xf numFmtId="3" fontId="6" fillId="0" borderId="0" xfId="0" applyNumberFormat="1" applyFont="1" applyFill="1" applyBorder="1" applyAlignment="1">
      <alignment horizontal="right"/>
    </xf>
    <xf numFmtId="6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indent="1"/>
    </xf>
    <xf numFmtId="165" fontId="6" fillId="0" borderId="0" xfId="0" applyNumberFormat="1" applyFont="1" applyFill="1" applyBorder="1" applyAlignment="1">
      <alignment horizontal="right" indent="1"/>
    </xf>
    <xf numFmtId="3" fontId="9" fillId="0" borderId="0" xfId="0" applyNumberFormat="1" applyFont="1" applyAlignment="1">
      <alignment horizontal="right"/>
    </xf>
    <xf numFmtId="166" fontId="9" fillId="0" borderId="0" xfId="0" applyNumberFormat="1" applyFont="1" applyBorder="1" applyAlignment="1">
      <alignment horizontal="right"/>
    </xf>
    <xf numFmtId="3" fontId="9" fillId="0" borderId="0" xfId="0" applyNumberFormat="1" applyFont="1"/>
    <xf numFmtId="165" fontId="9" fillId="0" borderId="0" xfId="0" applyNumberFormat="1" applyFont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/>
    <xf numFmtId="0" fontId="12" fillId="0" borderId="0" xfId="0" applyFont="1"/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/>
    <xf numFmtId="0" fontId="10" fillId="0" borderId="0" xfId="0" applyFont="1" applyBorder="1" applyAlignment="1">
      <alignment vertical="top" wrapText="1"/>
    </xf>
    <xf numFmtId="0" fontId="14" fillId="0" borderId="1" xfId="0" applyFont="1" applyBorder="1" applyAlignment="1">
      <alignment wrapText="1"/>
    </xf>
    <xf numFmtId="167" fontId="0" fillId="0" borderId="2" xfId="0" applyNumberFormat="1" applyBorder="1"/>
    <xf numFmtId="0" fontId="0" fillId="0" borderId="2" xfId="0" applyBorder="1"/>
    <xf numFmtId="167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7" fontId="0" fillId="2" borderId="2" xfId="0" applyNumberFormat="1" applyFill="1" applyBorder="1"/>
    <xf numFmtId="0" fontId="0" fillId="2" borderId="2" xfId="0" applyFill="1" applyBorder="1"/>
    <xf numFmtId="167" fontId="0" fillId="0" borderId="0" xfId="0" applyNumberFormat="1" applyBorder="1"/>
    <xf numFmtId="3" fontId="0" fillId="0" borderId="0" xfId="0" applyNumberFormat="1"/>
    <xf numFmtId="3" fontId="0" fillId="0" borderId="2" xfId="0" applyNumberFormat="1" applyBorder="1"/>
    <xf numFmtId="3" fontId="15" fillId="0" borderId="2" xfId="0" applyNumberFormat="1" applyFont="1" applyBorder="1"/>
    <xf numFmtId="165" fontId="15" fillId="0" borderId="2" xfId="0" applyNumberFormat="1" applyFont="1" applyBorder="1"/>
    <xf numFmtId="3" fontId="15" fillId="0" borderId="3" xfId="0" applyNumberFormat="1" applyFont="1" applyBorder="1"/>
    <xf numFmtId="165" fontId="15" fillId="0" borderId="3" xfId="0" applyNumberFormat="1" applyFont="1" applyBorder="1"/>
    <xf numFmtId="0" fontId="0" fillId="0" borderId="0" xfId="0" applyBorder="1"/>
    <xf numFmtId="14" fontId="0" fillId="0" borderId="0" xfId="0" applyNumberFormat="1"/>
    <xf numFmtId="0" fontId="0" fillId="0" borderId="0" xfId="0" applyAlignment="1">
      <alignment wrapText="1"/>
    </xf>
    <xf numFmtId="165" fontId="16" fillId="0" borderId="0" xfId="0" applyNumberFormat="1" applyFont="1" applyBorder="1" applyAlignment="1">
      <alignment horizontal="left"/>
    </xf>
    <xf numFmtId="0" fontId="18" fillId="0" borderId="0" xfId="1" applyFont="1" applyAlignment="1" applyProtection="1"/>
    <xf numFmtId="0" fontId="18" fillId="0" borderId="0" xfId="1" applyFont="1" applyFill="1" applyAlignment="1" applyProtection="1">
      <alignment vertical="top" wrapText="1"/>
    </xf>
    <xf numFmtId="0" fontId="9" fillId="0" borderId="0" xfId="0" applyFont="1" applyBorder="1" applyAlignment="1">
      <alignment horizontal="center" wrapText="1"/>
    </xf>
    <xf numFmtId="165" fontId="9" fillId="3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9" fontId="6" fillId="0" borderId="0" xfId="0" applyNumberFormat="1" applyFont="1" applyFill="1" applyBorder="1" applyAlignment="1">
      <alignment horizontal="right" indent="1"/>
    </xf>
    <xf numFmtId="49" fontId="20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/>
    <xf numFmtId="49" fontId="14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center" wrapText="1"/>
    </xf>
    <xf numFmtId="49" fontId="20" fillId="0" borderId="0" xfId="0" applyNumberFormat="1" applyFont="1" applyAlignment="1">
      <alignment horizontal="center"/>
    </xf>
    <xf numFmtId="3" fontId="20" fillId="0" borderId="0" xfId="0" applyNumberFormat="1" applyFont="1"/>
    <xf numFmtId="165" fontId="20" fillId="0" borderId="0" xfId="0" applyNumberFormat="1" applyFont="1"/>
    <xf numFmtId="3" fontId="21" fillId="0" borderId="0" xfId="0" applyNumberFormat="1" applyFont="1"/>
    <xf numFmtId="165" fontId="14" fillId="0" borderId="0" xfId="0" applyNumberFormat="1" applyFont="1"/>
    <xf numFmtId="0" fontId="14" fillId="0" borderId="0" xfId="0" applyFont="1"/>
    <xf numFmtId="0" fontId="8" fillId="0" borderId="0" xfId="0" applyFont="1" applyBorder="1" applyAlignment="1">
      <alignment wrapText="1"/>
    </xf>
    <xf numFmtId="167" fontId="9" fillId="0" borderId="0" xfId="0" applyNumberFormat="1" applyFont="1" applyBorder="1" applyAlignment="1">
      <alignment horizontal="center"/>
    </xf>
    <xf numFmtId="165" fontId="9" fillId="0" borderId="0" xfId="0" applyNumberFormat="1" applyFont="1"/>
    <xf numFmtId="3" fontId="9" fillId="3" borderId="0" xfId="0" applyNumberFormat="1" applyFont="1" applyFill="1" applyBorder="1" applyAlignment="1">
      <alignment horizontal="right"/>
    </xf>
    <xf numFmtId="166" fontId="9" fillId="3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 horizontal="center"/>
    </xf>
    <xf numFmtId="3" fontId="23" fillId="0" borderId="0" xfId="0" applyNumberFormat="1" applyFont="1" applyBorder="1" applyAlignment="1">
      <alignment horizontal="right"/>
    </xf>
    <xf numFmtId="3" fontId="23" fillId="0" borderId="0" xfId="0" applyNumberFormat="1" applyFont="1" applyAlignment="1">
      <alignment horizontal="right"/>
    </xf>
    <xf numFmtId="166" fontId="23" fillId="0" borderId="0" xfId="0" applyNumberFormat="1" applyFont="1" applyBorder="1" applyAlignment="1">
      <alignment horizontal="right"/>
    </xf>
    <xf numFmtId="165" fontId="23" fillId="0" borderId="0" xfId="0" applyNumberFormat="1" applyFont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0" fontId="22" fillId="0" borderId="1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164" fontId="8" fillId="0" borderId="0" xfId="0" applyNumberFormat="1" applyFont="1" applyBorder="1" applyAlignment="1">
      <alignment horizontal="right" wrapText="1" indent="2"/>
    </xf>
    <xf numFmtId="0" fontId="22" fillId="0" borderId="5" xfId="0" applyFont="1" applyBorder="1" applyAlignment="1">
      <alignment wrapText="1"/>
    </xf>
    <xf numFmtId="0" fontId="22" fillId="0" borderId="1" xfId="0" applyFont="1" applyBorder="1" applyAlignment="1">
      <alignment horizontal="center" wrapText="1"/>
    </xf>
    <xf numFmtId="167" fontId="27" fillId="0" borderId="0" xfId="0" applyNumberFormat="1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center" wrapText="1"/>
    </xf>
    <xf numFmtId="3" fontId="27" fillId="0" borderId="0" xfId="0" applyNumberFormat="1" applyFont="1" applyFill="1" applyBorder="1" applyAlignment="1">
      <alignment horizontal="right" wrapText="1"/>
    </xf>
    <xf numFmtId="165" fontId="27" fillId="0" borderId="0" xfId="0" applyNumberFormat="1" applyFont="1" applyFill="1" applyBorder="1" applyAlignment="1">
      <alignment horizontal="right" wrapText="1"/>
    </xf>
    <xf numFmtId="165" fontId="27" fillId="0" borderId="0" xfId="0" applyNumberFormat="1" applyFont="1" applyFill="1" applyBorder="1" applyAlignment="1">
      <alignment horizontal="right" wrapText="1" indent="1"/>
    </xf>
    <xf numFmtId="0" fontId="26" fillId="4" borderId="6" xfId="0" applyFont="1" applyFill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29" fillId="0" borderId="0" xfId="0" applyFont="1" applyBorder="1" applyAlignment="1">
      <alignment horizontal="center"/>
    </xf>
    <xf numFmtId="3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3" fontId="29" fillId="0" borderId="0" xfId="0" applyNumberFormat="1" applyFont="1" applyAlignment="1">
      <alignment horizontal="right"/>
    </xf>
    <xf numFmtId="3" fontId="29" fillId="0" borderId="0" xfId="0" applyNumberFormat="1" applyFont="1"/>
    <xf numFmtId="165" fontId="29" fillId="0" borderId="0" xfId="0" applyNumberFormat="1" applyFont="1" applyBorder="1" applyAlignment="1">
      <alignment horizontal="center"/>
    </xf>
    <xf numFmtId="165" fontId="29" fillId="0" borderId="0" xfId="0" applyNumberFormat="1" applyFont="1" applyFill="1" applyBorder="1" applyAlignment="1">
      <alignment horizontal="center"/>
    </xf>
    <xf numFmtId="3" fontId="29" fillId="0" borderId="0" xfId="0" applyNumberFormat="1" applyFont="1" applyBorder="1"/>
    <xf numFmtId="165" fontId="30" fillId="0" borderId="0" xfId="0" applyNumberFormat="1" applyFont="1" applyBorder="1" applyAlignment="1">
      <alignment horizontal="left"/>
    </xf>
    <xf numFmtId="0" fontId="2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22" fillId="0" borderId="5" xfId="0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166" fontId="29" fillId="0" borderId="0" xfId="0" applyNumberFormat="1" applyFont="1" applyBorder="1" applyAlignment="1">
      <alignment horizontal="right" indent="1"/>
    </xf>
    <xf numFmtId="167" fontId="27" fillId="0" borderId="0" xfId="0" applyNumberFormat="1" applyFont="1" applyFill="1" applyBorder="1" applyAlignment="1">
      <alignment horizontal="center" wrapText="1"/>
    </xf>
    <xf numFmtId="0" fontId="27" fillId="0" borderId="0" xfId="0" quotePrefix="1" applyFont="1" applyFill="1" applyBorder="1" applyAlignment="1">
      <alignment horizontal="center" wrapText="1"/>
    </xf>
    <xf numFmtId="3" fontId="31" fillId="0" borderId="0" xfId="0" applyNumberFormat="1" applyFont="1"/>
    <xf numFmtId="165" fontId="31" fillId="0" borderId="0" xfId="0" applyNumberFormat="1" applyFont="1"/>
    <xf numFmtId="165" fontId="32" fillId="0" borderId="0" xfId="0" applyNumberFormat="1" applyFont="1" applyFill="1" applyBorder="1" applyAlignment="1">
      <alignment horizontal="right" wrapText="1" indent="1"/>
    </xf>
    <xf numFmtId="0" fontId="8" fillId="0" borderId="5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0" xfId="1" applyFont="1" applyBorder="1" applyAlignment="1" applyProtection="1">
      <alignment horizontal="left" vertical="top" wrapText="1"/>
    </xf>
    <xf numFmtId="0" fontId="18" fillId="0" borderId="0" xfId="1" applyFont="1" applyFill="1" applyAlignment="1" applyProtection="1">
      <alignment horizontal="left" vertical="top" wrapText="1"/>
    </xf>
    <xf numFmtId="0" fontId="13" fillId="0" borderId="0" xfId="0" applyFont="1" applyAlignment="1">
      <alignment horizontal="left"/>
    </xf>
    <xf numFmtId="0" fontId="17" fillId="0" borderId="5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22" fillId="0" borderId="5" xfId="0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22" fillId="0" borderId="4" xfId="0" applyFont="1" applyBorder="1" applyAlignment="1">
      <alignment horizontal="center" wrapText="1"/>
    </xf>
    <xf numFmtId="0" fontId="2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0" fillId="0" borderId="0" xfId="0" applyFont="1" applyBorder="1" applyAlignment="1">
      <alignment vertical="top" wrapText="1"/>
    </xf>
  </cellXfs>
  <cellStyles count="9">
    <cellStyle name="Comma 2" xfId="4"/>
    <cellStyle name="Comma 2 2" xfId="7"/>
    <cellStyle name="Hyperlink" xfId="1" builtinId="8"/>
    <cellStyle name="Normal" xfId="0" builtinId="0"/>
    <cellStyle name="Normal 2" xfId="5"/>
    <cellStyle name="Normal 3" xfId="6"/>
    <cellStyle name="Normal 3 2" xfId="8"/>
    <cellStyle name="Normal 4" xfId="3"/>
    <cellStyle name="Percen - Style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Average Monthly Cases Under Care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2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DD7-4DB8-9747-ACB475027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3377152"/>
        <c:axId val="103379328"/>
        <c:axId val="0"/>
      </c:bar3DChart>
      <c:catAx>
        <c:axId val="10337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3793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3379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377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Average Monthly Cases Under Care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2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5E9-4F41-B3BD-39768ABA2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3377152"/>
        <c:axId val="103379328"/>
        <c:axId val="0"/>
      </c:bar3DChart>
      <c:catAx>
        <c:axId val="10337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3793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3379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377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Average Monthly Cases Under Care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2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2C7-4BED-90C1-367837887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81107584"/>
        <c:axId val="81109376"/>
        <c:axId val="0"/>
      </c:bar3DChart>
      <c:catAx>
        <c:axId val="8110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109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1109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107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Average Monthly Cases Under Care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2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66F-471F-ADA2-1E8BFE42E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81126144"/>
        <c:axId val="81127680"/>
        <c:axId val="0"/>
      </c:bar3DChart>
      <c:catAx>
        <c:axId val="8112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1276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1127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126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Average Monthly Cases Under Care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2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F0B-4B48-9443-C1F3FECFB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47568000"/>
        <c:axId val="47569920"/>
        <c:axId val="0"/>
      </c:bar3DChart>
      <c:catAx>
        <c:axId val="4756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5699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7569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568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3236574746025"/>
          <c:y val="0.14871832110957822"/>
          <c:w val="0.74160382215597531"/>
          <c:h val="0.76154036844042583"/>
        </c:manualLayout>
      </c:layout>
      <c:lineChart>
        <c:grouping val="standard"/>
        <c:varyColors val="0"/>
        <c:ser>
          <c:idx val="0"/>
          <c:order val="0"/>
          <c:tx>
            <c:v>NPA Cases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dLbl>
              <c:idx val="3"/>
              <c:layout>
                <c:manualLayout>
                  <c:x val="9.6936442615454962E-2"/>
                  <c:y val="-0.1094017094017094"/>
                </c:manualLayout>
              </c:layout>
              <c:tx>
                <c:rich>
                  <a:bodyPr/>
                  <a:lstStyle/>
                  <a:p>
                    <a:fld id="{B46962EA-72CC-4782-BF09-3D053D566ACC}" type="SERIESNAME">
                      <a:rPr lang="en-US" sz="900" baseline="0">
                        <a:latin typeface="Franklin Gothic Medium" panose="020B0603020102020204" pitchFamily="34" charset="0"/>
                      </a:rPr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3E6-412F-8D45-F142C549A6E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'Excel Online'!$C$24:$C$48</c15:sqref>
                  </c15:fullRef>
                </c:ext>
              </c:extLst>
              <c:f>('Excel Online'!$C$24:$C$43,'Excel Online'!$C$45:$C$48)</c:f>
              <c:numCache>
                <c:formatCode>General</c:formatCode>
                <c:ptCount val="2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'Excel Online'!$F$24:$F$48</c15:sqref>
                  </c15:fullRef>
                </c:ext>
              </c:extLst>
              <c:f>('Excel Online'!$F$24:$F$43,'Excel Online'!$F$45:$F$48)</c:f>
              <c:numCache>
                <c:formatCode>#,##0</c:formatCode>
                <c:ptCount val="23"/>
                <c:pt idx="0">
                  <c:v>153788</c:v>
                </c:pt>
                <c:pt idx="1">
                  <c:v>142711</c:v>
                </c:pt>
                <c:pt idx="2">
                  <c:v>114955</c:v>
                </c:pt>
                <c:pt idx="3">
                  <c:v>102943</c:v>
                </c:pt>
                <c:pt idx="4">
                  <c:v>96702</c:v>
                </c:pt>
                <c:pt idx="5">
                  <c:v>95498</c:v>
                </c:pt>
                <c:pt idx="6">
                  <c:v>100190</c:v>
                </c:pt>
                <c:pt idx="7">
                  <c:v>112186</c:v>
                </c:pt>
                <c:pt idx="8">
                  <c:v>132998</c:v>
                </c:pt>
                <c:pt idx="9">
                  <c:v>149282</c:v>
                </c:pt>
                <c:pt idx="10">
                  <c:v>158173</c:v>
                </c:pt>
                <c:pt idx="11">
                  <c:v>164340</c:v>
                </c:pt>
                <c:pt idx="12">
                  <c:v>175623</c:v>
                </c:pt>
                <c:pt idx="13">
                  <c:v>208735</c:v>
                </c:pt>
                <c:pt idx="14">
                  <c:v>274384</c:v>
                </c:pt>
                <c:pt idx="15">
                  <c:v>317312.08333333331</c:v>
                </c:pt>
                <c:pt idx="16">
                  <c:v>352637.25</c:v>
                </c:pt>
                <c:pt idx="17">
                  <c:v>370809.91666666669</c:v>
                </c:pt>
                <c:pt idx="18">
                  <c:v>371801.66666666669</c:v>
                </c:pt>
                <c:pt idx="19">
                  <c:v>334929.33333333331</c:v>
                </c:pt>
                <c:pt idx="20">
                  <c:v>301164.91666666669</c:v>
                </c:pt>
                <c:pt idx="21">
                  <c:v>283686</c:v>
                </c:pt>
                <c:pt idx="22">
                  <c:v>272912.25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B1-4AC5-9063-6512B8DAC1CB}"/>
            </c:ext>
          </c:extLst>
        </c:ser>
        <c:ser>
          <c:idx val="1"/>
          <c:order val="1"/>
          <c:tx>
            <c:v>PA Cases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dLbl>
              <c:idx val="5"/>
              <c:layout>
                <c:manualLayout>
                  <c:x val="0.14423007823610526"/>
                  <c:y val="-4.2671781411939017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Verdana"/>
                        <a:ea typeface="Verdana"/>
                        <a:cs typeface="Verdana"/>
                      </a:defRPr>
                    </a:pPr>
                    <a:fld id="{0975F17C-7469-41C7-87C0-F99FF59AD4D4}" type="SERIESNAME">
                      <a:rPr lang="en-US" baseline="0">
                        <a:latin typeface="Franklin Gothic Medium" panose="020B0603020102020204" pitchFamily="34" charset="0"/>
                      </a:rPr>
                      <a:pPr>
                        <a:defRPr sz="900" b="0" i="0" u="none" strike="noStrike" baseline="0">
                          <a:solidFill>
                            <a:srgbClr val="000000"/>
                          </a:solidFill>
                          <a:latin typeface="Verdana"/>
                          <a:ea typeface="Verdana"/>
                          <a:cs typeface="Verdana"/>
                        </a:defRPr>
                      </a:pPr>
                      <a:t>[SERIES NAME]</a:t>
                    </a:fld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95B1-4AC5-9063-6512B8DAC1C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'Excel Online'!$C$24:$C$48</c15:sqref>
                  </c15:fullRef>
                </c:ext>
              </c:extLst>
              <c:f>('Excel Online'!$C$24:$C$43,'Excel Online'!$C$45:$C$48)</c:f>
              <c:numCache>
                <c:formatCode>General</c:formatCode>
                <c:ptCount val="2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'Excel Online'!$G$24:$G$48</c15:sqref>
                  </c15:fullRef>
                </c:ext>
              </c:extLst>
              <c:f>('Excel Online'!$G$24:$G$43,'Excel Online'!$G$45:$G$48)</c:f>
              <c:numCache>
                <c:formatCode>#,##0</c:formatCode>
                <c:ptCount val="23"/>
                <c:pt idx="0">
                  <c:v>81065</c:v>
                </c:pt>
                <c:pt idx="1">
                  <c:v>73160</c:v>
                </c:pt>
                <c:pt idx="2">
                  <c:v>61089</c:v>
                </c:pt>
                <c:pt idx="3">
                  <c:v>57204</c:v>
                </c:pt>
                <c:pt idx="4">
                  <c:v>54525</c:v>
                </c:pt>
                <c:pt idx="5">
                  <c:v>52623</c:v>
                </c:pt>
                <c:pt idx="6">
                  <c:v>55203</c:v>
                </c:pt>
                <c:pt idx="7">
                  <c:v>55685</c:v>
                </c:pt>
                <c:pt idx="8">
                  <c:v>59441</c:v>
                </c:pt>
                <c:pt idx="9">
                  <c:v>62810</c:v>
                </c:pt>
                <c:pt idx="10">
                  <c:v>64944</c:v>
                </c:pt>
                <c:pt idx="11">
                  <c:v>63776</c:v>
                </c:pt>
                <c:pt idx="12">
                  <c:v>65207</c:v>
                </c:pt>
                <c:pt idx="13">
                  <c:v>68767</c:v>
                </c:pt>
                <c:pt idx="14">
                  <c:v>76215</c:v>
                </c:pt>
                <c:pt idx="15">
                  <c:v>79301.166666666672</c:v>
                </c:pt>
                <c:pt idx="16">
                  <c:v>81586</c:v>
                </c:pt>
                <c:pt idx="17">
                  <c:v>82434.25</c:v>
                </c:pt>
                <c:pt idx="18">
                  <c:v>79838.666666666672</c:v>
                </c:pt>
                <c:pt idx="19">
                  <c:v>76838.583333333328</c:v>
                </c:pt>
                <c:pt idx="20">
                  <c:v>71640.25</c:v>
                </c:pt>
                <c:pt idx="21">
                  <c:v>71097</c:v>
                </c:pt>
                <c:pt idx="22">
                  <c:v>70504.666666666672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B1-4AC5-9063-6512B8DAC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48896"/>
        <c:axId val="100602624"/>
      </c:lineChart>
      <c:lineChart>
        <c:grouping val="standard"/>
        <c:varyColors val="0"/>
        <c:ser>
          <c:idx val="2"/>
          <c:order val="2"/>
          <c:tx>
            <c:v>NPA Payments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dLbls>
            <c:dLbl>
              <c:idx val="6"/>
              <c:layout>
                <c:manualLayout>
                  <c:x val="3.4074794148673801E-2"/>
                  <c:y val="-0.11875980887004509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Verdana"/>
                        <a:ea typeface="Verdana"/>
                        <a:cs typeface="Verdana"/>
                      </a:defRPr>
                    </a:pPr>
                    <a:fld id="{1F3B4FE3-D123-4829-87CA-622ABF17A51C}" type="SERIESNAME">
                      <a:rPr lang="en-US" baseline="0">
                        <a:latin typeface="Franklin Gothic Medium" panose="020B0603020102020204" pitchFamily="34" charset="0"/>
                      </a:rPr>
                      <a:pPr>
                        <a:defRPr sz="900" b="0" i="0" u="none" strike="noStrike" baseline="0">
                          <a:solidFill>
                            <a:srgbClr val="000000"/>
                          </a:solidFill>
                          <a:latin typeface="Verdana"/>
                          <a:ea typeface="Verdana"/>
                          <a:cs typeface="Verdana"/>
                        </a:defRPr>
                      </a:pPr>
                      <a:t>[SERIES NAME]</a:t>
                    </a:fld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95B1-4AC5-9063-6512B8DAC1C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'Excel Online'!$C$24:$C$48</c15:sqref>
                  </c15:fullRef>
                </c:ext>
              </c:extLst>
              <c:f>('Excel Online'!$C$24:$C$43,'Excel Online'!$C$45:$C$48)</c:f>
              <c:numCache>
                <c:formatCode>General</c:formatCode>
                <c:ptCount val="2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'Excel Online'!$I$24:$I$48</c15:sqref>
                  </c15:fullRef>
                </c:ext>
              </c:extLst>
              <c:f>('Excel Online'!$I$24:$I$43,'Excel Online'!$I$45:$I$48)</c:f>
              <c:numCache>
                <c:formatCode>"$"#,##0.0</c:formatCode>
                <c:ptCount val="23"/>
                <c:pt idx="0">
                  <c:v>295.23624625910918</c:v>
                </c:pt>
                <c:pt idx="1">
                  <c:v>273.6854730969373</c:v>
                </c:pt>
                <c:pt idx="2">
                  <c:v>225.12101408493839</c:v>
                </c:pt>
                <c:pt idx="3">
                  <c:v>204.84596615859513</c:v>
                </c:pt>
                <c:pt idx="4">
                  <c:v>195.28562538365566</c:v>
                </c:pt>
                <c:pt idx="5">
                  <c:v>195.09017106128505</c:v>
                </c:pt>
                <c:pt idx="6">
                  <c:v>218.06047584740944</c:v>
                </c:pt>
                <c:pt idx="7">
                  <c:v>261.59211099999999</c:v>
                </c:pt>
                <c:pt idx="8">
                  <c:v>329.02547700000002</c:v>
                </c:pt>
                <c:pt idx="9">
                  <c:v>381.552142</c:v>
                </c:pt>
                <c:pt idx="10">
                  <c:v>409.582943</c:v>
                </c:pt>
                <c:pt idx="11">
                  <c:v>437.86332499999997</c:v>
                </c:pt>
                <c:pt idx="12">
                  <c:v>485.25245000000001</c:v>
                </c:pt>
                <c:pt idx="13">
                  <c:v>670.92501900000002</c:v>
                </c:pt>
                <c:pt idx="14">
                  <c:v>981.09569199999999</c:v>
                </c:pt>
                <c:pt idx="15">
                  <c:v>1109.998081</c:v>
                </c:pt>
                <c:pt idx="16">
                  <c:v>1210.0183609999999</c:v>
                </c:pt>
                <c:pt idx="17">
                  <c:v>1441.5714029999999</c:v>
                </c:pt>
                <c:pt idx="18">
                  <c:v>1198.6046610000001</c:v>
                </c:pt>
                <c:pt idx="19">
                  <c:v>1101.0884659999999</c:v>
                </c:pt>
                <c:pt idx="20">
                  <c:v>1009.9316330100002</c:v>
                </c:pt>
                <c:pt idx="21">
                  <c:v>949.90788499999996</c:v>
                </c:pt>
                <c:pt idx="22">
                  <c:v>897.67677406999996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5B1-4AC5-9063-6512B8DAC1CB}"/>
            </c:ext>
          </c:extLst>
        </c:ser>
        <c:ser>
          <c:idx val="3"/>
          <c:order val="3"/>
          <c:tx>
            <c:v>PA Payments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dLbls>
            <c:dLbl>
              <c:idx val="5"/>
              <c:layout>
                <c:manualLayout>
                  <c:x val="-4.8379293662312521E-2"/>
                  <c:y val="-3.5823945083787612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Verdana"/>
                        <a:ea typeface="Verdana"/>
                        <a:cs typeface="Verdana"/>
                      </a:defRPr>
                    </a:pPr>
                    <a:fld id="{DCEA0451-00A8-44C7-9E62-19A57B7F5D30}" type="SERIESNAME">
                      <a:rPr lang="en-US" baseline="0">
                        <a:latin typeface="Franklin Gothic Medium" panose="020B0603020102020204" pitchFamily="34" charset="0"/>
                      </a:rPr>
                      <a:pPr>
                        <a:defRPr sz="900" b="0" i="0" u="none" strike="noStrike" baseline="0">
                          <a:solidFill>
                            <a:srgbClr val="000000"/>
                          </a:solidFill>
                          <a:latin typeface="Verdana"/>
                          <a:ea typeface="Verdana"/>
                          <a:cs typeface="Verdana"/>
                        </a:defRPr>
                      </a:pPr>
                      <a:t>[SERIES NAME]</a:t>
                    </a:fld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95B1-4AC5-9063-6512B8DAC1C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'Excel Online'!$C$24:$C$48</c15:sqref>
                  </c15:fullRef>
                </c:ext>
              </c:extLst>
              <c:f>('Excel Online'!$C$24:$C$43,'Excel Online'!$C$45:$C$48)</c:f>
              <c:numCache>
                <c:formatCode>General</c:formatCode>
                <c:ptCount val="2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'Excel Online'!$J$24:$J$48</c15:sqref>
                  </c15:fullRef>
                </c:ext>
              </c:extLst>
              <c:f>('Excel Online'!$J$24:$J$43,'Excel Online'!$J$45:$J$48)</c:f>
              <c:numCache>
                <c:formatCode>"$"#,##0.0</c:formatCode>
                <c:ptCount val="23"/>
                <c:pt idx="0">
                  <c:v>153.52659174089084</c:v>
                </c:pt>
                <c:pt idx="1">
                  <c:v>128.26157690306275</c:v>
                </c:pt>
                <c:pt idx="2">
                  <c:v>94.05751191506161</c:v>
                </c:pt>
                <c:pt idx="3">
                  <c:v>78.994133841404889</c:v>
                </c:pt>
                <c:pt idx="4">
                  <c:v>70.435878616344354</c:v>
                </c:pt>
                <c:pt idx="5">
                  <c:v>65.239854938714942</c:v>
                </c:pt>
                <c:pt idx="6">
                  <c:v>75.013286152590553</c:v>
                </c:pt>
                <c:pt idx="7">
                  <c:v>77.672222000000005</c:v>
                </c:pt>
                <c:pt idx="8">
                  <c:v>92.287580000000005</c:v>
                </c:pt>
                <c:pt idx="9">
                  <c:v>105.139734</c:v>
                </c:pt>
                <c:pt idx="10">
                  <c:v>113.796753</c:v>
                </c:pt>
                <c:pt idx="11">
                  <c:v>109.110133</c:v>
                </c:pt>
                <c:pt idx="12">
                  <c:v>107.945547</c:v>
                </c:pt>
                <c:pt idx="13">
                  <c:v>139.33058299999999</c:v>
                </c:pt>
                <c:pt idx="14">
                  <c:v>190.957955</c:v>
                </c:pt>
                <c:pt idx="15">
                  <c:v>195.97515799999999</c:v>
                </c:pt>
                <c:pt idx="16">
                  <c:v>191.278402</c:v>
                </c:pt>
                <c:pt idx="17">
                  <c:v>183.72348099999999</c:v>
                </c:pt>
                <c:pt idx="18">
                  <c:v>158.38095999999999</c:v>
                </c:pt>
                <c:pt idx="19">
                  <c:v>146.19993199999999</c:v>
                </c:pt>
                <c:pt idx="20">
                  <c:v>124.88131936000001</c:v>
                </c:pt>
                <c:pt idx="21">
                  <c:v>124.293575</c:v>
                </c:pt>
                <c:pt idx="22">
                  <c:v>120.62814734999999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5B1-4AC5-9063-6512B8DAC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92352"/>
        <c:axId val="100694272"/>
      </c:lineChart>
      <c:catAx>
        <c:axId val="8404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Franklin Gothic Medium" panose="020B0603020102020204" pitchFamily="34" charset="0"/>
                <a:ea typeface="Verdana"/>
                <a:cs typeface="Verdana"/>
              </a:defRPr>
            </a:pPr>
            <a:endParaRPr lang="en-US"/>
          </a:p>
        </c:txPr>
        <c:crossAx val="1006026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0602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b="0" baseline="0">
                    <a:latin typeface="Franklin Gothic Medium" panose="020B0603020102020204" pitchFamily="34" charset="0"/>
                  </a:rPr>
                  <a:t>Average Monthly Cases</a:t>
                </a:r>
              </a:p>
            </c:rich>
          </c:tx>
          <c:layout>
            <c:manualLayout>
              <c:xMode val="edge"/>
              <c:yMode val="edge"/>
              <c:x val="1.7416545718432513E-2"/>
              <c:y val="0.323077730668281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Franklin Gothic Medium" panose="020B0603020102020204" pitchFamily="34" charset="0"/>
                <a:ea typeface="Verdana"/>
                <a:cs typeface="Verdana"/>
              </a:defRPr>
            </a:pPr>
            <a:endParaRPr lang="en-US"/>
          </a:p>
        </c:txPr>
        <c:crossAx val="84048896"/>
        <c:crosses val="autoZero"/>
        <c:crossBetween val="midCat"/>
        <c:majorUnit val="66000"/>
      </c:valAx>
      <c:catAx>
        <c:axId val="100692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0694272"/>
        <c:crosses val="autoZero"/>
        <c:auto val="1"/>
        <c:lblAlgn val="ctr"/>
        <c:lblOffset val="100"/>
        <c:noMultiLvlLbl val="0"/>
      </c:catAx>
      <c:valAx>
        <c:axId val="10069427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b="0" baseline="0">
                    <a:latin typeface="Franklin Gothic Medium" panose="020B0603020102020204" pitchFamily="34" charset="0"/>
                  </a:rPr>
                  <a:t>Total Payments ($ millions)</a:t>
                </a:r>
              </a:p>
            </c:rich>
          </c:tx>
          <c:layout>
            <c:manualLayout>
              <c:xMode val="edge"/>
              <c:yMode val="edge"/>
              <c:x val="0.95930239172778298"/>
              <c:y val="0.29401790160845281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Franklin Gothic Medium" panose="020B0603020102020204" pitchFamily="34" charset="0"/>
                <a:ea typeface="Verdana"/>
                <a:cs typeface="Verdana"/>
              </a:defRPr>
            </a:pPr>
            <a:endParaRPr lang="en-US"/>
          </a:p>
        </c:txPr>
        <c:crossAx val="100692352"/>
        <c:crosses val="max"/>
        <c:crossBetween val="between"/>
        <c:majorUnit val="255"/>
        <c:minorUnit val="16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franlin gothic medium"/>
          <a:ea typeface="franlin gothic medium"/>
          <a:cs typeface="franlin gothic medium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9</xdr:row>
      <xdr:rowOff>0</xdr:rowOff>
    </xdr:from>
    <xdr:to>
      <xdr:col>23</xdr:col>
      <xdr:colOff>133350</xdr:colOff>
      <xdr:row>9</xdr:row>
      <xdr:rowOff>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17</xdr:row>
      <xdr:rowOff>0</xdr:rowOff>
    </xdr:from>
    <xdr:to>
      <xdr:col>34</xdr:col>
      <xdr:colOff>133350</xdr:colOff>
      <xdr:row>17</xdr:row>
      <xdr:rowOff>0</xdr:rowOff>
    </xdr:to>
    <xdr:graphicFrame macro="">
      <xdr:nvGraphicFramePr>
        <xdr:cNvPr id="39856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10</xdr:row>
      <xdr:rowOff>0</xdr:rowOff>
    </xdr:from>
    <xdr:to>
      <xdr:col>22</xdr:col>
      <xdr:colOff>133350</xdr:colOff>
      <xdr:row>10</xdr:row>
      <xdr:rowOff>0</xdr:rowOff>
    </xdr:to>
    <xdr:graphicFrame macro="">
      <xdr:nvGraphicFramePr>
        <xdr:cNvPr id="81822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10</xdr:row>
      <xdr:rowOff>0</xdr:rowOff>
    </xdr:from>
    <xdr:to>
      <xdr:col>22</xdr:col>
      <xdr:colOff>133350</xdr:colOff>
      <xdr:row>10</xdr:row>
      <xdr:rowOff>0</xdr:rowOff>
    </xdr:to>
    <xdr:graphicFrame macro="">
      <xdr:nvGraphicFramePr>
        <xdr:cNvPr id="6308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28</xdr:row>
      <xdr:rowOff>0</xdr:rowOff>
    </xdr:from>
    <xdr:to>
      <xdr:col>26</xdr:col>
      <xdr:colOff>133350</xdr:colOff>
      <xdr:row>28</xdr:row>
      <xdr:rowOff>0</xdr:rowOff>
    </xdr:to>
    <xdr:graphicFrame macro="">
      <xdr:nvGraphicFramePr>
        <xdr:cNvPr id="26038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28574</xdr:colOff>
      <xdr:row>1</xdr:row>
      <xdr:rowOff>66675</xdr:rowOff>
    </xdr:from>
    <xdr:to>
      <xdr:col>12</xdr:col>
      <xdr:colOff>95249</xdr:colOff>
      <xdr:row>17</xdr:row>
      <xdr:rowOff>161925</xdr:rowOff>
    </xdr:to>
    <xdr:graphicFrame macro="">
      <xdr:nvGraphicFramePr>
        <xdr:cNvPr id="26039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0.11848</cdr:x>
      <cdr:y>0</cdr:y>
    </cdr:from>
    <cdr:to>
      <cdr:x>0.86919</cdr:x>
      <cdr:y>0.1201</cdr:y>
    </cdr:to>
    <cdr:sp macro="" textlink="">
      <cdr:nvSpPr>
        <cdr:cNvPr id="163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2719" y="0"/>
          <a:ext cx="5212724" cy="4461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Franklin Gothic Medium" panose="020B0603020102020204" pitchFamily="34" charset="0"/>
            </a:rPr>
            <a:t>Average Monthly Number of Cases and </a:t>
          </a:r>
        </a:p>
        <a:p xmlns:a="http://schemas.openxmlformats.org/drawingml/2006/main"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Franklin Gothic Medium" panose="020B0603020102020204" pitchFamily="34" charset="0"/>
            </a:rPr>
            <a:t>Total Payments, by Type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dss.virginia.gov/geninfo/reports/financial_assistance/fs.cgi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showGridLines="0" zoomScaleNormal="100" workbookViewId="0">
      <pane xSplit="1" ySplit="1" topLeftCell="B17" activePane="bottomRight" state="frozen"/>
      <selection pane="topRight" activeCell="B1" sqref="B1"/>
      <selection pane="bottomLeft" activeCell="A2" sqref="A2"/>
      <selection pane="bottomRight" activeCell="A29" sqref="A29"/>
    </sheetView>
  </sheetViews>
  <sheetFormatPr defaultColWidth="12.7109375" defaultRowHeight="15" customHeight="1" x14ac:dyDescent="0.2"/>
  <cols>
    <col min="1" max="1" width="10.42578125" style="7" customWidth="1"/>
    <col min="2" max="2" width="14.42578125" style="7" bestFit="1" customWidth="1"/>
    <col min="3" max="3" width="12.85546875" style="7" bestFit="1" customWidth="1"/>
    <col min="4" max="4" width="16.85546875" style="7" bestFit="1" customWidth="1"/>
    <col min="5" max="5" width="15.42578125" style="7" bestFit="1" customWidth="1"/>
    <col min="6" max="6" width="12.7109375" style="7" bestFit="1" customWidth="1"/>
    <col min="7" max="7" width="16.5703125" style="7" bestFit="1" customWidth="1"/>
    <col min="8" max="8" width="15.140625" style="7" bestFit="1" customWidth="1"/>
    <col min="9" max="9" width="17.140625" style="7" bestFit="1" customWidth="1"/>
    <col min="10" max="10" width="19.140625" style="7" bestFit="1" customWidth="1"/>
    <col min="11" max="11" width="17.7109375" style="7" bestFit="1" customWidth="1"/>
    <col min="12" max="12" width="11.7109375" style="7" customWidth="1"/>
    <col min="13" max="13" width="11.7109375" style="7" bestFit="1" customWidth="1"/>
    <col min="14" max="14" width="16.28515625" style="7" customWidth="1"/>
    <col min="15" max="15" width="15.28515625" style="7" customWidth="1"/>
    <col min="16" max="16" width="16.85546875" style="7" customWidth="1"/>
    <col min="17" max="17" width="14" style="7" customWidth="1"/>
    <col min="18" max="18" width="14" style="7" bestFit="1" customWidth="1"/>
    <col min="19" max="16384" width="12.7109375" style="7"/>
  </cols>
  <sheetData>
    <row r="1" spans="1:23" ht="33.75" customHeight="1" x14ac:dyDescent="0.3">
      <c r="A1" s="106" t="s">
        <v>126</v>
      </c>
      <c r="B1" s="104" t="s">
        <v>122</v>
      </c>
      <c r="C1" s="104" t="s">
        <v>123</v>
      </c>
      <c r="D1" s="104" t="s">
        <v>112</v>
      </c>
      <c r="E1" s="104" t="s">
        <v>113</v>
      </c>
      <c r="F1" s="104" t="s">
        <v>114</v>
      </c>
      <c r="G1" s="104" t="s">
        <v>115</v>
      </c>
      <c r="H1" s="104" t="s">
        <v>116</v>
      </c>
      <c r="I1" s="104" t="s">
        <v>117</v>
      </c>
      <c r="J1" s="104" t="s">
        <v>118</v>
      </c>
      <c r="K1" s="104" t="s">
        <v>119</v>
      </c>
      <c r="L1" s="9" t="s">
        <v>7</v>
      </c>
      <c r="M1" s="9" t="s">
        <v>6</v>
      </c>
      <c r="N1" s="9" t="s">
        <v>7</v>
      </c>
      <c r="O1" s="9" t="s">
        <v>6</v>
      </c>
      <c r="P1" s="105" t="s">
        <v>0</v>
      </c>
      <c r="Q1" s="11"/>
      <c r="R1" s="11"/>
      <c r="S1" s="11"/>
      <c r="T1" s="11"/>
      <c r="U1" s="11"/>
      <c r="V1" s="11"/>
    </row>
    <row r="2" spans="1:23" ht="12.95" customHeight="1" x14ac:dyDescent="0.25">
      <c r="A2" s="74">
        <v>1993</v>
      </c>
      <c r="B2" s="75">
        <v>331524</v>
      </c>
      <c r="C2" s="75">
        <v>194054</v>
      </c>
      <c r="D2" s="75">
        <v>135743</v>
      </c>
      <c r="E2" s="75">
        <v>84136</v>
      </c>
      <c r="F2" s="76">
        <v>219879</v>
      </c>
      <c r="G2" s="77">
        <v>259.89999999999998</v>
      </c>
      <c r="H2" s="77">
        <v>168.7</v>
      </c>
      <c r="I2" s="77">
        <v>428.7</v>
      </c>
      <c r="J2" s="78">
        <v>159.6</v>
      </c>
      <c r="K2" s="78">
        <v>167</v>
      </c>
      <c r="L2" s="23">
        <v>259.946687</v>
      </c>
      <c r="M2" s="23">
        <v>168.732991</v>
      </c>
      <c r="N2" s="25">
        <v>259946687</v>
      </c>
      <c r="O2" s="25">
        <v>168732991</v>
      </c>
      <c r="P2" s="25">
        <f t="shared" ref="P2:P27" si="0">+N2+O2</f>
        <v>428679678</v>
      </c>
      <c r="Q2" s="25"/>
      <c r="R2" s="57"/>
      <c r="S2" s="57"/>
      <c r="T2" s="17"/>
      <c r="U2" s="17"/>
      <c r="V2" s="18"/>
    </row>
    <row r="3" spans="1:23" ht="12.95" customHeight="1" x14ac:dyDescent="0.25">
      <c r="A3" s="74">
        <v>1994</v>
      </c>
      <c r="B3" s="75">
        <v>350945</v>
      </c>
      <c r="C3" s="75">
        <v>196515</v>
      </c>
      <c r="D3" s="75">
        <v>145603</v>
      </c>
      <c r="E3" s="75">
        <v>85655</v>
      </c>
      <c r="F3" s="76">
        <v>231258</v>
      </c>
      <c r="G3" s="77">
        <v>276.3</v>
      </c>
      <c r="H3" s="77">
        <v>169.3</v>
      </c>
      <c r="I3" s="77">
        <v>445.6</v>
      </c>
      <c r="J3" s="78">
        <v>158.1</v>
      </c>
      <c r="K3" s="78">
        <v>165</v>
      </c>
      <c r="L3" s="23">
        <v>276.3</v>
      </c>
      <c r="M3" s="23">
        <v>169.32475500000001</v>
      </c>
      <c r="N3" s="25">
        <v>276284370</v>
      </c>
      <c r="O3" s="25">
        <v>169324755</v>
      </c>
      <c r="P3" s="25">
        <f t="shared" si="0"/>
        <v>445609125</v>
      </c>
      <c r="Q3" s="25"/>
      <c r="R3" s="57"/>
      <c r="S3" s="57"/>
      <c r="T3" s="17"/>
      <c r="U3" s="17"/>
      <c r="V3" s="19"/>
    </row>
    <row r="4" spans="1:23" ht="12.95" customHeight="1" x14ac:dyDescent="0.25">
      <c r="A4" s="74">
        <v>1995</v>
      </c>
      <c r="B4" s="75">
        <v>353491</v>
      </c>
      <c r="C4" s="75">
        <v>191923</v>
      </c>
      <c r="D4" s="75">
        <v>148760</v>
      </c>
      <c r="E4" s="75">
        <v>84629</v>
      </c>
      <c r="F4" s="76">
        <v>233389</v>
      </c>
      <c r="G4" s="77">
        <v>285.2</v>
      </c>
      <c r="H4" s="77">
        <v>167.7</v>
      </c>
      <c r="I4" s="77">
        <v>452.9</v>
      </c>
      <c r="J4" s="78">
        <v>159.80000000000001</v>
      </c>
      <c r="K4" s="78">
        <v>165</v>
      </c>
      <c r="L4" s="23">
        <v>285.2</v>
      </c>
      <c r="M4" s="23">
        <v>167.7</v>
      </c>
      <c r="N4" s="25">
        <v>285174559</v>
      </c>
      <c r="O4" s="25">
        <v>167727434</v>
      </c>
      <c r="P4" s="25">
        <f t="shared" si="0"/>
        <v>452901993</v>
      </c>
      <c r="Q4" s="25"/>
      <c r="R4" s="57"/>
      <c r="S4" s="57"/>
      <c r="T4" s="20"/>
      <c r="U4" s="20"/>
      <c r="V4" s="21"/>
    </row>
    <row r="5" spans="1:23" ht="12.95" customHeight="1" x14ac:dyDescent="0.25">
      <c r="A5" s="74">
        <v>1996</v>
      </c>
      <c r="B5" s="75">
        <v>361655</v>
      </c>
      <c r="C5" s="75">
        <v>179287</v>
      </c>
      <c r="D5" s="75">
        <v>153788</v>
      </c>
      <c r="E5" s="75">
        <v>81065</v>
      </c>
      <c r="F5" s="76">
        <v>234853</v>
      </c>
      <c r="G5" s="77">
        <v>295.2</v>
      </c>
      <c r="H5" s="77">
        <v>153.5</v>
      </c>
      <c r="I5" s="77">
        <v>448.8</v>
      </c>
      <c r="J5" s="78">
        <v>160</v>
      </c>
      <c r="K5" s="78">
        <v>158</v>
      </c>
      <c r="L5" s="23">
        <v>295.2</v>
      </c>
      <c r="M5" s="23">
        <v>153.5</v>
      </c>
      <c r="N5" s="25">
        <v>295236246.2591092</v>
      </c>
      <c r="O5" s="25">
        <v>153526591.74089083</v>
      </c>
      <c r="P5" s="25">
        <f t="shared" si="0"/>
        <v>448762838</v>
      </c>
      <c r="Q5" s="25"/>
      <c r="R5" s="57"/>
      <c r="S5" s="57"/>
      <c r="T5" s="20"/>
      <c r="U5" s="20"/>
      <c r="V5" s="21"/>
    </row>
    <row r="6" spans="1:23" ht="12.95" customHeight="1" x14ac:dyDescent="0.25">
      <c r="A6" s="74">
        <v>1997</v>
      </c>
      <c r="B6" s="75">
        <v>340809</v>
      </c>
      <c r="C6" s="75">
        <v>155874</v>
      </c>
      <c r="D6" s="75">
        <v>142711</v>
      </c>
      <c r="E6" s="75">
        <v>73160</v>
      </c>
      <c r="F6" s="76">
        <v>215871</v>
      </c>
      <c r="G6" s="77">
        <v>273.7</v>
      </c>
      <c r="H6" s="77">
        <v>128.30000000000001</v>
      </c>
      <c r="I6" s="77">
        <v>401.9</v>
      </c>
      <c r="J6" s="78">
        <v>159.80000000000001</v>
      </c>
      <c r="K6" s="78">
        <v>146</v>
      </c>
      <c r="L6" s="23">
        <v>273.7</v>
      </c>
      <c r="M6" s="23">
        <v>128.30000000000001</v>
      </c>
      <c r="N6" s="25">
        <v>273685473.0969373</v>
      </c>
      <c r="O6" s="25">
        <v>128261576.90306275</v>
      </c>
      <c r="P6" s="25">
        <f t="shared" si="0"/>
        <v>401947050.00000006</v>
      </c>
      <c r="Q6" s="25"/>
      <c r="R6" s="57"/>
      <c r="S6" s="57"/>
      <c r="T6" s="20"/>
      <c r="U6" s="20"/>
      <c r="V6" s="21"/>
    </row>
    <row r="7" spans="1:23" ht="12.95" customHeight="1" x14ac:dyDescent="0.25">
      <c r="A7" s="74">
        <v>1998</v>
      </c>
      <c r="B7" s="75">
        <v>288509</v>
      </c>
      <c r="C7" s="75">
        <v>123141</v>
      </c>
      <c r="D7" s="75">
        <v>114955</v>
      </c>
      <c r="E7" s="75">
        <v>61089</v>
      </c>
      <c r="F7" s="76">
        <v>176044</v>
      </c>
      <c r="G7" s="77">
        <v>225.1</v>
      </c>
      <c r="H7" s="77">
        <v>94.1</v>
      </c>
      <c r="I7" s="77">
        <v>319.2</v>
      </c>
      <c r="J7" s="78">
        <v>163.19999999999999</v>
      </c>
      <c r="K7" s="78">
        <v>128</v>
      </c>
      <c r="L7" s="23">
        <v>225.1</v>
      </c>
      <c r="M7" s="23">
        <v>94.1</v>
      </c>
      <c r="N7" s="25">
        <v>225121014.08493841</v>
      </c>
      <c r="O7" s="25">
        <v>94057511.915061608</v>
      </c>
      <c r="P7" s="25">
        <f t="shared" si="0"/>
        <v>319178526</v>
      </c>
      <c r="Q7" s="25"/>
      <c r="R7" s="57"/>
      <c r="S7" s="57"/>
      <c r="T7" s="20"/>
      <c r="U7" s="20"/>
      <c r="V7" s="21"/>
    </row>
    <row r="8" spans="1:23" ht="12.95" customHeight="1" x14ac:dyDescent="0.25">
      <c r="A8" s="74">
        <v>1999</v>
      </c>
      <c r="B8" s="75">
        <v>260506</v>
      </c>
      <c r="C8" s="75">
        <v>106679</v>
      </c>
      <c r="D8" s="75">
        <v>102943</v>
      </c>
      <c r="E8" s="75">
        <v>57204</v>
      </c>
      <c r="F8" s="76">
        <v>160147</v>
      </c>
      <c r="G8" s="77">
        <v>204.8</v>
      </c>
      <c r="H8" s="77">
        <v>79</v>
      </c>
      <c r="I8" s="77">
        <v>283.8</v>
      </c>
      <c r="J8" s="78">
        <v>165.8</v>
      </c>
      <c r="K8" s="78">
        <v>115</v>
      </c>
      <c r="L8" s="23">
        <v>204.8</v>
      </c>
      <c r="M8" s="23">
        <v>79</v>
      </c>
      <c r="N8" s="25">
        <v>204845966.15859514</v>
      </c>
      <c r="O8" s="25">
        <v>78994133.841404885</v>
      </c>
      <c r="P8" s="25">
        <f t="shared" si="0"/>
        <v>283840100</v>
      </c>
      <c r="Q8" s="25"/>
      <c r="R8" s="57"/>
      <c r="S8" s="57"/>
      <c r="T8" s="20"/>
      <c r="U8" s="20"/>
      <c r="V8" s="21"/>
    </row>
    <row r="9" spans="1:23" ht="12.95" customHeight="1" x14ac:dyDescent="0.25">
      <c r="A9" s="74">
        <v>2000</v>
      </c>
      <c r="B9" s="75">
        <v>244022</v>
      </c>
      <c r="C9" s="75">
        <v>95546</v>
      </c>
      <c r="D9" s="75">
        <v>96702</v>
      </c>
      <c r="E9" s="75">
        <v>54525</v>
      </c>
      <c r="F9" s="76">
        <v>151227</v>
      </c>
      <c r="G9" s="77">
        <v>195.3</v>
      </c>
      <c r="H9" s="77">
        <v>70.400000000000006</v>
      </c>
      <c r="I9" s="77">
        <v>265.7</v>
      </c>
      <c r="J9" s="78">
        <v>168.3</v>
      </c>
      <c r="K9" s="78">
        <v>108</v>
      </c>
      <c r="L9" s="23">
        <v>195.3</v>
      </c>
      <c r="M9" s="23">
        <v>70.400000000000006</v>
      </c>
      <c r="N9" s="25">
        <v>195285625.38365567</v>
      </c>
      <c r="O9" s="25">
        <v>70435878.616344348</v>
      </c>
      <c r="P9" s="25">
        <f t="shared" si="0"/>
        <v>265721504</v>
      </c>
      <c r="Q9" s="26"/>
      <c r="R9" s="57"/>
      <c r="S9" s="57"/>
      <c r="T9" s="20"/>
      <c r="U9" s="20"/>
      <c r="V9" s="20"/>
      <c r="W9" s="20"/>
    </row>
    <row r="10" spans="1:23" ht="12.95" customHeight="1" x14ac:dyDescent="0.25">
      <c r="A10" s="74">
        <v>2001</v>
      </c>
      <c r="B10" s="75">
        <v>240953</v>
      </c>
      <c r="C10" s="75">
        <v>88942</v>
      </c>
      <c r="D10" s="75">
        <v>95498</v>
      </c>
      <c r="E10" s="75">
        <v>52623</v>
      </c>
      <c r="F10" s="76">
        <v>148121</v>
      </c>
      <c r="G10" s="77">
        <v>195.1</v>
      </c>
      <c r="H10" s="77">
        <v>65.2</v>
      </c>
      <c r="I10" s="77">
        <v>260.3</v>
      </c>
      <c r="J10" s="78">
        <v>170.2</v>
      </c>
      <c r="K10" s="78">
        <v>103</v>
      </c>
      <c r="L10" s="23">
        <v>195.1</v>
      </c>
      <c r="M10" s="23">
        <v>65.2</v>
      </c>
      <c r="N10" s="25">
        <v>195090171.06128505</v>
      </c>
      <c r="O10" s="25">
        <v>65239854.938714936</v>
      </c>
      <c r="P10" s="25">
        <f t="shared" si="0"/>
        <v>260330026</v>
      </c>
      <c r="Q10" s="26"/>
      <c r="R10" s="57"/>
      <c r="S10" s="57"/>
      <c r="T10" s="20"/>
      <c r="U10" s="20"/>
      <c r="V10" s="20"/>
      <c r="W10" s="20"/>
    </row>
    <row r="11" spans="1:23" ht="12.95" customHeight="1" x14ac:dyDescent="0.25">
      <c r="A11" s="74">
        <v>2002</v>
      </c>
      <c r="B11" s="75">
        <v>251818</v>
      </c>
      <c r="C11" s="75">
        <v>95441</v>
      </c>
      <c r="D11" s="75">
        <v>100190</v>
      </c>
      <c r="E11" s="75">
        <v>55203</v>
      </c>
      <c r="F11" s="76">
        <v>155393</v>
      </c>
      <c r="G11" s="77">
        <v>218.1</v>
      </c>
      <c r="H11" s="77">
        <v>75</v>
      </c>
      <c r="I11" s="77">
        <v>293.10000000000002</v>
      </c>
      <c r="J11" s="78">
        <v>181.4</v>
      </c>
      <c r="K11" s="78">
        <v>113</v>
      </c>
      <c r="L11" s="23">
        <v>218.1</v>
      </c>
      <c r="M11" s="23">
        <v>75</v>
      </c>
      <c r="N11" s="25">
        <v>218060475.84740943</v>
      </c>
      <c r="O11" s="25">
        <v>75013286.152590558</v>
      </c>
      <c r="P11" s="25">
        <f t="shared" si="0"/>
        <v>293073762</v>
      </c>
      <c r="Q11" s="26"/>
      <c r="R11" s="57"/>
      <c r="S11" s="57"/>
      <c r="T11" s="20"/>
      <c r="U11" s="20"/>
      <c r="V11" s="21"/>
    </row>
    <row r="12" spans="1:23" ht="12.95" customHeight="1" x14ac:dyDescent="0.25">
      <c r="A12" s="74">
        <v>2003</v>
      </c>
      <c r="B12" s="75">
        <v>283313</v>
      </c>
      <c r="C12" s="75">
        <v>94105</v>
      </c>
      <c r="D12" s="75">
        <v>112186</v>
      </c>
      <c r="E12" s="75">
        <v>55685</v>
      </c>
      <c r="F12" s="76">
        <v>167871</v>
      </c>
      <c r="G12" s="77">
        <v>261.60000000000002</v>
      </c>
      <c r="H12" s="77">
        <v>77.7</v>
      </c>
      <c r="I12" s="77">
        <v>339.3</v>
      </c>
      <c r="J12" s="78">
        <v>194.3</v>
      </c>
      <c r="K12" s="78">
        <v>116</v>
      </c>
      <c r="L12" s="23">
        <v>261.60000000000002</v>
      </c>
      <c r="M12" s="23">
        <v>77.7</v>
      </c>
      <c r="N12" s="25">
        <v>261592111</v>
      </c>
      <c r="O12" s="25">
        <v>77672222</v>
      </c>
      <c r="P12" s="25">
        <f t="shared" si="0"/>
        <v>339264333</v>
      </c>
      <c r="Q12" s="26"/>
      <c r="R12" s="57"/>
      <c r="S12" s="57"/>
      <c r="T12" s="20"/>
      <c r="U12" s="20"/>
      <c r="V12" s="21"/>
    </row>
    <row r="13" spans="1:23" ht="12.95" customHeight="1" x14ac:dyDescent="0.25">
      <c r="A13" s="74">
        <v>2004</v>
      </c>
      <c r="B13" s="75">
        <v>332953</v>
      </c>
      <c r="C13" s="75">
        <v>103684</v>
      </c>
      <c r="D13" s="75">
        <v>132998</v>
      </c>
      <c r="E13" s="75">
        <v>59441</v>
      </c>
      <c r="F13" s="76">
        <v>192439</v>
      </c>
      <c r="G13" s="77">
        <v>329</v>
      </c>
      <c r="H13" s="77">
        <v>92.3</v>
      </c>
      <c r="I13" s="77">
        <v>421.3</v>
      </c>
      <c r="J13" s="78">
        <v>206.2</v>
      </c>
      <c r="K13" s="78">
        <v>129</v>
      </c>
      <c r="L13" s="23">
        <v>329</v>
      </c>
      <c r="M13" s="23">
        <v>92.3</v>
      </c>
      <c r="N13" s="25">
        <v>329025477</v>
      </c>
      <c r="O13" s="25">
        <v>92287580</v>
      </c>
      <c r="P13" s="25">
        <f t="shared" si="0"/>
        <v>421313057</v>
      </c>
      <c r="Q13" s="25"/>
      <c r="R13" s="57"/>
      <c r="S13" s="57"/>
      <c r="T13" s="20"/>
      <c r="U13" s="20"/>
      <c r="V13" s="21"/>
    </row>
    <row r="14" spans="1:23" ht="12.95" customHeight="1" x14ac:dyDescent="0.25">
      <c r="A14" s="74">
        <v>2005</v>
      </c>
      <c r="B14" s="75">
        <v>370658</v>
      </c>
      <c r="C14" s="75">
        <v>111717</v>
      </c>
      <c r="D14" s="75">
        <v>149282</v>
      </c>
      <c r="E14" s="75">
        <v>62810</v>
      </c>
      <c r="F14" s="76">
        <v>212092</v>
      </c>
      <c r="G14" s="77">
        <v>381.6</v>
      </c>
      <c r="H14" s="77">
        <v>105.1</v>
      </c>
      <c r="I14" s="77">
        <v>486.7</v>
      </c>
      <c r="J14" s="78">
        <v>213</v>
      </c>
      <c r="K14" s="78">
        <v>139</v>
      </c>
      <c r="L14" s="23">
        <v>381.6</v>
      </c>
      <c r="M14" s="23">
        <v>105.1</v>
      </c>
      <c r="N14" s="25">
        <v>381552142</v>
      </c>
      <c r="O14" s="25">
        <v>105139734</v>
      </c>
      <c r="P14" s="25">
        <f t="shared" si="0"/>
        <v>486691876</v>
      </c>
      <c r="Q14" s="25"/>
      <c r="R14" s="57"/>
      <c r="S14" s="57"/>
      <c r="T14" s="20"/>
      <c r="U14" s="20"/>
      <c r="V14" s="21"/>
    </row>
    <row r="15" spans="1:23" ht="12.95" customHeight="1" x14ac:dyDescent="0.25">
      <c r="A15" s="74">
        <v>2006</v>
      </c>
      <c r="B15" s="75">
        <v>387368</v>
      </c>
      <c r="C15" s="75">
        <v>116494</v>
      </c>
      <c r="D15" s="75">
        <v>158173</v>
      </c>
      <c r="E15" s="75">
        <v>64944</v>
      </c>
      <c r="F15" s="75">
        <v>223117</v>
      </c>
      <c r="G15" s="77">
        <v>409.6</v>
      </c>
      <c r="H15" s="77">
        <v>113.8</v>
      </c>
      <c r="I15" s="77">
        <v>523.4</v>
      </c>
      <c r="J15" s="78">
        <v>215.8</v>
      </c>
      <c r="K15" s="78">
        <v>146</v>
      </c>
      <c r="L15" s="23">
        <v>409.6</v>
      </c>
      <c r="M15" s="23">
        <v>113.8</v>
      </c>
      <c r="N15" s="25">
        <v>409582943</v>
      </c>
      <c r="O15" s="25">
        <v>113796753</v>
      </c>
      <c r="P15" s="25">
        <f t="shared" si="0"/>
        <v>523379696</v>
      </c>
      <c r="Q15" s="25"/>
      <c r="R15" s="57"/>
      <c r="S15" s="57"/>
    </row>
    <row r="16" spans="1:23" ht="12.95" customHeight="1" x14ac:dyDescent="0.25">
      <c r="A16" s="74">
        <v>2007</v>
      </c>
      <c r="B16" s="75">
        <v>400757</v>
      </c>
      <c r="C16" s="75">
        <v>110878</v>
      </c>
      <c r="D16" s="75">
        <v>164340</v>
      </c>
      <c r="E16" s="75">
        <v>63776</v>
      </c>
      <c r="F16" s="75">
        <v>228116</v>
      </c>
      <c r="G16" s="77">
        <v>437.9</v>
      </c>
      <c r="H16" s="77">
        <v>109.1</v>
      </c>
      <c r="I16" s="77">
        <v>547</v>
      </c>
      <c r="J16" s="78">
        <v>222</v>
      </c>
      <c r="K16" s="78">
        <v>143</v>
      </c>
      <c r="L16" s="23">
        <v>437.9</v>
      </c>
      <c r="M16" s="23">
        <v>109.1</v>
      </c>
      <c r="N16" s="25">
        <v>437863325</v>
      </c>
      <c r="O16" s="25">
        <v>109110133</v>
      </c>
      <c r="P16" s="25">
        <f t="shared" si="0"/>
        <v>546973458</v>
      </c>
      <c r="Q16" s="25"/>
      <c r="R16" s="57"/>
      <c r="S16" s="57"/>
    </row>
    <row r="17" spans="1:18" ht="12.95" customHeight="1" x14ac:dyDescent="0.25">
      <c r="A17" s="74">
        <v>2008</v>
      </c>
      <c r="B17" s="75">
        <v>425903</v>
      </c>
      <c r="C17" s="75">
        <v>108723</v>
      </c>
      <c r="D17" s="75">
        <v>175623</v>
      </c>
      <c r="E17" s="75">
        <v>65207</v>
      </c>
      <c r="F17" s="75">
        <v>240830</v>
      </c>
      <c r="G17" s="77">
        <v>485.3</v>
      </c>
      <c r="H17" s="77">
        <v>107.9</v>
      </c>
      <c r="I17" s="77">
        <v>593.20000000000005</v>
      </c>
      <c r="J17" s="78">
        <v>230.3</v>
      </c>
      <c r="K17" s="78">
        <v>138</v>
      </c>
      <c r="L17" s="23">
        <v>485.3</v>
      </c>
      <c r="M17" s="23">
        <v>107.9</v>
      </c>
      <c r="N17" s="25">
        <v>485252450</v>
      </c>
      <c r="O17" s="25">
        <v>107945547</v>
      </c>
      <c r="P17" s="25">
        <f t="shared" si="0"/>
        <v>593197997</v>
      </c>
      <c r="Q17" s="20"/>
      <c r="R17" s="20"/>
    </row>
    <row r="18" spans="1:18" ht="12.95" customHeight="1" x14ac:dyDescent="0.25">
      <c r="A18" s="74">
        <v>2009</v>
      </c>
      <c r="B18" s="75">
        <v>498380</v>
      </c>
      <c r="C18" s="75">
        <v>115763</v>
      </c>
      <c r="D18" s="75">
        <v>208735</v>
      </c>
      <c r="E18" s="75">
        <v>68767</v>
      </c>
      <c r="F18" s="75">
        <v>277502</v>
      </c>
      <c r="G18" s="77">
        <v>670.9</v>
      </c>
      <c r="H18" s="77">
        <v>139.30000000000001</v>
      </c>
      <c r="I18" s="77">
        <v>810.3</v>
      </c>
      <c r="J18" s="78">
        <v>267.89999999999998</v>
      </c>
      <c r="K18" s="78">
        <v>169</v>
      </c>
      <c r="L18" s="23">
        <v>670.9</v>
      </c>
      <c r="M18" s="23">
        <v>139.30000000000001</v>
      </c>
      <c r="N18" s="25">
        <v>670925019</v>
      </c>
      <c r="O18" s="25">
        <v>139330583</v>
      </c>
      <c r="P18" s="25">
        <f t="shared" si="0"/>
        <v>810255602</v>
      </c>
      <c r="Q18" s="20"/>
      <c r="R18" s="20"/>
    </row>
    <row r="19" spans="1:18" ht="12.95" customHeight="1" x14ac:dyDescent="0.25">
      <c r="A19" s="74">
        <v>2010</v>
      </c>
      <c r="B19" s="79">
        <v>627537</v>
      </c>
      <c r="C19" s="79">
        <v>132025</v>
      </c>
      <c r="D19" s="79">
        <v>274384</v>
      </c>
      <c r="E19" s="79">
        <v>76215</v>
      </c>
      <c r="F19" s="75">
        <v>350599</v>
      </c>
      <c r="G19" s="77">
        <v>981.1</v>
      </c>
      <c r="H19" s="77">
        <v>191</v>
      </c>
      <c r="I19" s="77">
        <v>1172.0999999999999</v>
      </c>
      <c r="J19" s="78">
        <v>298</v>
      </c>
      <c r="K19" s="78">
        <v>209</v>
      </c>
      <c r="L19" s="23">
        <v>981.1</v>
      </c>
      <c r="M19" s="23">
        <v>191</v>
      </c>
      <c r="N19" s="55">
        <v>981095692</v>
      </c>
      <c r="O19" s="55">
        <v>190957955</v>
      </c>
      <c r="P19" s="25">
        <f t="shared" si="0"/>
        <v>1172053647</v>
      </c>
      <c r="Q19" s="20"/>
      <c r="R19" s="20"/>
    </row>
    <row r="20" spans="1:18" ht="12.95" customHeight="1" x14ac:dyDescent="0.25">
      <c r="A20" s="74">
        <v>2011</v>
      </c>
      <c r="B20" s="79">
        <v>705470.5</v>
      </c>
      <c r="C20" s="79">
        <v>135827.58333333334</v>
      </c>
      <c r="D20" s="79">
        <v>317312.08333333331</v>
      </c>
      <c r="E20" s="79">
        <v>79301.166666666672</v>
      </c>
      <c r="F20" s="75">
        <v>396613.25</v>
      </c>
      <c r="G20" s="77">
        <v>1110</v>
      </c>
      <c r="H20" s="77">
        <v>196</v>
      </c>
      <c r="I20" s="77">
        <v>1306</v>
      </c>
      <c r="J20" s="78">
        <v>291.5</v>
      </c>
      <c r="K20" s="78">
        <v>206</v>
      </c>
      <c r="L20" s="23">
        <v>1110</v>
      </c>
      <c r="M20" s="23">
        <v>196</v>
      </c>
      <c r="N20" s="55">
        <v>1109998081</v>
      </c>
      <c r="O20" s="55">
        <v>195975158</v>
      </c>
      <c r="P20" s="25">
        <f t="shared" si="0"/>
        <v>1305973239</v>
      </c>
      <c r="Q20" s="20"/>
      <c r="R20" s="20"/>
    </row>
    <row r="21" spans="1:18" ht="12.95" customHeight="1" x14ac:dyDescent="0.25">
      <c r="A21" s="74">
        <v>2012</v>
      </c>
      <c r="B21" s="79">
        <v>768841</v>
      </c>
      <c r="C21" s="79">
        <v>136250.5</v>
      </c>
      <c r="D21" s="79">
        <v>352637.25</v>
      </c>
      <c r="E21" s="79">
        <v>81586</v>
      </c>
      <c r="F21" s="75">
        <v>434223.25</v>
      </c>
      <c r="G21" s="77">
        <v>1210</v>
      </c>
      <c r="H21" s="77">
        <v>191.3</v>
      </c>
      <c r="I21" s="77">
        <v>1401.3</v>
      </c>
      <c r="J21" s="78">
        <v>285.89999999999998</v>
      </c>
      <c r="K21" s="78">
        <v>195</v>
      </c>
      <c r="L21" s="23">
        <v>1210</v>
      </c>
      <c r="M21" s="23">
        <v>191.3</v>
      </c>
      <c r="N21" s="55">
        <v>1210018361</v>
      </c>
      <c r="O21" s="55">
        <v>191278402</v>
      </c>
      <c r="P21" s="25">
        <f t="shared" si="0"/>
        <v>1401296763</v>
      </c>
      <c r="Q21" s="20"/>
      <c r="R21" s="20"/>
    </row>
    <row r="22" spans="1:18" ht="12.95" customHeight="1" x14ac:dyDescent="0.25">
      <c r="A22" s="74">
        <v>2013</v>
      </c>
      <c r="B22" s="79">
        <v>800948.41666666663</v>
      </c>
      <c r="C22" s="79">
        <v>134528.5</v>
      </c>
      <c r="D22" s="79">
        <v>370809.91666666669</v>
      </c>
      <c r="E22" s="79">
        <v>82434.25</v>
      </c>
      <c r="F22" s="75">
        <v>453244.16666666669</v>
      </c>
      <c r="G22" s="77">
        <v>1441.6</v>
      </c>
      <c r="H22" s="77">
        <v>183.7</v>
      </c>
      <c r="I22" s="77">
        <v>1625.3</v>
      </c>
      <c r="J22" s="78">
        <v>324</v>
      </c>
      <c r="K22" s="78">
        <v>186</v>
      </c>
      <c r="L22" s="23">
        <v>1441.6</v>
      </c>
      <c r="M22" s="23">
        <v>183.7</v>
      </c>
      <c r="N22" s="55">
        <v>1441571403</v>
      </c>
      <c r="O22" s="55">
        <v>183723481</v>
      </c>
      <c r="P22" s="25">
        <f t="shared" si="0"/>
        <v>1625294884</v>
      </c>
      <c r="Q22" s="20"/>
      <c r="R22" s="20"/>
    </row>
    <row r="23" spans="1:18" ht="12.95" customHeight="1" x14ac:dyDescent="0.25">
      <c r="A23" s="74">
        <v>2014</v>
      </c>
      <c r="B23" s="79">
        <v>805489.25</v>
      </c>
      <c r="C23" s="79">
        <v>126127.58333333333</v>
      </c>
      <c r="D23" s="79">
        <v>371801.66666666669</v>
      </c>
      <c r="E23" s="79">
        <v>79838.666666666672</v>
      </c>
      <c r="F23" s="75">
        <v>451640.33333333337</v>
      </c>
      <c r="G23" s="77">
        <v>1198.5999999999999</v>
      </c>
      <c r="H23" s="77">
        <v>158.4</v>
      </c>
      <c r="I23" s="77">
        <v>1357</v>
      </c>
      <c r="J23" s="78">
        <v>268.60000000000002</v>
      </c>
      <c r="K23" s="78">
        <v>165</v>
      </c>
      <c r="L23" s="23">
        <v>1198.5999999999999</v>
      </c>
      <c r="M23" s="23">
        <v>158.4</v>
      </c>
      <c r="N23" s="55">
        <v>1198604661</v>
      </c>
      <c r="O23" s="55">
        <v>158380960</v>
      </c>
      <c r="P23" s="25">
        <f t="shared" si="0"/>
        <v>1356985621</v>
      </c>
      <c r="Q23" s="20"/>
      <c r="R23" s="20"/>
    </row>
    <row r="24" spans="1:18" ht="12.95" customHeight="1" x14ac:dyDescent="0.25">
      <c r="A24" s="74">
        <v>2015</v>
      </c>
      <c r="B24" s="79">
        <v>754169.33333333337</v>
      </c>
      <c r="C24" s="79">
        <v>117777.33333333333</v>
      </c>
      <c r="D24" s="79">
        <v>334929.33333333331</v>
      </c>
      <c r="E24" s="79">
        <v>76838.583333333328</v>
      </c>
      <c r="F24" s="75">
        <v>411767.91666666663</v>
      </c>
      <c r="G24" s="77">
        <v>1101.0999999999999</v>
      </c>
      <c r="H24" s="77">
        <v>146.19999999999999</v>
      </c>
      <c r="I24" s="77">
        <v>1247.3</v>
      </c>
      <c r="J24" s="78">
        <v>274</v>
      </c>
      <c r="K24" s="78">
        <v>159</v>
      </c>
      <c r="L24" s="23">
        <v>1101.0999999999999</v>
      </c>
      <c r="M24" s="23">
        <v>146.19999999999999</v>
      </c>
      <c r="N24" s="55">
        <v>1101088466</v>
      </c>
      <c r="O24" s="55">
        <v>146199932</v>
      </c>
      <c r="P24" s="25">
        <f t="shared" si="0"/>
        <v>1247288398</v>
      </c>
      <c r="Q24" s="20"/>
      <c r="R24" s="20"/>
    </row>
    <row r="25" spans="1:18" ht="12.95" customHeight="1" x14ac:dyDescent="0.25">
      <c r="A25" s="74">
        <v>2016</v>
      </c>
      <c r="B25" s="79">
        <v>724550.75</v>
      </c>
      <c r="C25" s="79">
        <v>110491.08333333333</v>
      </c>
      <c r="D25" s="79">
        <v>316983.16666666669</v>
      </c>
      <c r="E25" s="79">
        <v>74540.416666666672</v>
      </c>
      <c r="F25" s="75">
        <v>391523.58333333337</v>
      </c>
      <c r="G25" s="77">
        <v>1053.0999999999999</v>
      </c>
      <c r="H25" s="77">
        <v>135.69999999999999</v>
      </c>
      <c r="I25" s="77">
        <v>1188.8</v>
      </c>
      <c r="J25" s="78">
        <v>276.89999999999998</v>
      </c>
      <c r="K25" s="78">
        <v>152</v>
      </c>
      <c r="L25" s="23">
        <v>1053.0999999999999</v>
      </c>
      <c r="M25" s="23">
        <v>135.69999999999999</v>
      </c>
      <c r="N25" s="55">
        <v>1053093441</v>
      </c>
      <c r="O25" s="55">
        <v>135715730</v>
      </c>
      <c r="P25" s="25">
        <f t="shared" si="0"/>
        <v>1188809171</v>
      </c>
      <c r="Q25" s="20"/>
      <c r="R25" s="20"/>
    </row>
    <row r="26" spans="1:18" s="16" customFormat="1" ht="15" customHeight="1" x14ac:dyDescent="0.25">
      <c r="A26" s="74">
        <v>2017</v>
      </c>
      <c r="B26" s="79">
        <v>687409.75</v>
      </c>
      <c r="C26" s="79">
        <v>102689.41666666667</v>
      </c>
      <c r="D26" s="79">
        <v>301164.91666666669</v>
      </c>
      <c r="E26" s="79">
        <v>71640.25</v>
      </c>
      <c r="F26" s="75">
        <v>372805.16666666669</v>
      </c>
      <c r="G26" s="77">
        <v>1009.9</v>
      </c>
      <c r="H26" s="77">
        <v>124.9</v>
      </c>
      <c r="I26" s="77">
        <v>1134.8</v>
      </c>
      <c r="J26" s="78">
        <v>279.5</v>
      </c>
      <c r="K26" s="78">
        <v>145</v>
      </c>
      <c r="L26" s="23">
        <v>1009.9</v>
      </c>
      <c r="M26" s="23">
        <v>124.9</v>
      </c>
      <c r="N26" s="55">
        <v>1009931633.0100001</v>
      </c>
      <c r="O26" s="55">
        <v>124881319.36</v>
      </c>
      <c r="P26" s="25">
        <f t="shared" si="0"/>
        <v>1134812952.3700001</v>
      </c>
    </row>
    <row r="27" spans="1:18" s="16" customFormat="1" ht="15" customHeight="1" x14ac:dyDescent="0.25">
      <c r="A27" s="74">
        <v>2018</v>
      </c>
      <c r="B27" s="79">
        <v>642493</v>
      </c>
      <c r="C27" s="79">
        <v>101376</v>
      </c>
      <c r="D27" s="79">
        <v>283686</v>
      </c>
      <c r="E27" s="79">
        <v>71097</v>
      </c>
      <c r="F27" s="75">
        <v>354772</v>
      </c>
      <c r="G27" s="77">
        <v>949.9</v>
      </c>
      <c r="H27" s="77">
        <v>124.3</v>
      </c>
      <c r="I27" s="77">
        <v>1074.2</v>
      </c>
      <c r="J27" s="78">
        <v>279</v>
      </c>
      <c r="K27" s="78">
        <v>146</v>
      </c>
      <c r="L27" s="23">
        <v>949.9</v>
      </c>
      <c r="M27" s="23">
        <v>124.3</v>
      </c>
      <c r="N27" s="55">
        <v>949907885</v>
      </c>
      <c r="O27" s="55">
        <v>124293575</v>
      </c>
      <c r="P27" s="25">
        <f t="shared" si="0"/>
        <v>1074201460</v>
      </c>
    </row>
    <row r="28" spans="1:18" s="16" customFormat="1" ht="15" customHeight="1" x14ac:dyDescent="0.25">
      <c r="A28" s="74">
        <v>2019</v>
      </c>
      <c r="B28" s="79">
        <v>608850</v>
      </c>
      <c r="C28" s="79">
        <v>99697</v>
      </c>
      <c r="D28" s="79">
        <v>272912</v>
      </c>
      <c r="E28" s="79">
        <v>70505</v>
      </c>
      <c r="F28" s="79">
        <v>343417</v>
      </c>
      <c r="G28" s="77">
        <v>897.7</v>
      </c>
      <c r="H28" s="77">
        <v>120.6</v>
      </c>
      <c r="I28" s="77">
        <v>1018.3</v>
      </c>
      <c r="J28" s="78">
        <v>274.10000000000002</v>
      </c>
      <c r="K28" s="78">
        <v>143</v>
      </c>
      <c r="L28" s="23">
        <v>897.7</v>
      </c>
      <c r="M28" s="23">
        <v>120.6</v>
      </c>
      <c r="N28" s="55">
        <f>+'SFY 2019'!I16</f>
        <v>897676774.06999993</v>
      </c>
      <c r="O28" s="55">
        <f>+'SFY 2019'!J16</f>
        <v>120628147.34999999</v>
      </c>
      <c r="P28" s="55">
        <f>+'SFY 2019'!K16</f>
        <v>1018304921.4200001</v>
      </c>
    </row>
    <row r="29" spans="1:18" ht="15" customHeight="1" x14ac:dyDescent="0.25">
      <c r="A29" s="74">
        <v>2020</v>
      </c>
      <c r="B29" s="79">
        <f>+Tbl_SNAP_Caseload_Payments!B37</f>
        <v>612076.08333333337</v>
      </c>
      <c r="C29" s="79">
        <f>+Tbl_SNAP_Caseload_Payments!C37</f>
        <v>97523.333333333328</v>
      </c>
      <c r="D29" s="79">
        <f>+Tbl_SNAP_Caseload_Payments!D37</f>
        <v>279061.66666666669</v>
      </c>
      <c r="E29" s="79">
        <f>+Tbl_SNAP_Caseload_Payments!E37</f>
        <v>69488.916666666672</v>
      </c>
      <c r="F29" s="79">
        <f>+Tbl_SNAP_Caseload_Payments!F37</f>
        <v>348550.58333333331</v>
      </c>
      <c r="G29" s="77">
        <f>+Tbl_SNAP_Caseload_Payments!G37</f>
        <v>1028.2028738200001</v>
      </c>
      <c r="H29" s="77">
        <f>+Tbl_SNAP_Caseload_Payments!H37</f>
        <v>148.97101687</v>
      </c>
      <c r="I29" s="77">
        <f>+Tbl_SNAP_Caseload_Payments!I37</f>
        <v>1177.17389069</v>
      </c>
      <c r="J29" s="78">
        <f>+Tbl_SNAP_Caseload_Payments!J37</f>
        <v>307</v>
      </c>
      <c r="K29" s="78">
        <f>+Tbl_SNAP_Caseload_Payments!K37</f>
        <v>179</v>
      </c>
    </row>
    <row r="31" spans="1:18" ht="30" customHeight="1" x14ac:dyDescent="0.2"/>
    <row r="35" spans="5:11" ht="15" customHeight="1" x14ac:dyDescent="0.3">
      <c r="E35" s="107" t="s">
        <v>145</v>
      </c>
      <c r="K35">
        <v>0</v>
      </c>
    </row>
    <row r="36" spans="5:11" ht="15" customHeight="1" x14ac:dyDescent="0.2">
      <c r="E36" s="92"/>
      <c r="K36" s="92"/>
    </row>
    <row r="37" spans="5:11" ht="24.95" customHeight="1" x14ac:dyDescent="0.2">
      <c r="E37" s="92" t="s">
        <v>136</v>
      </c>
      <c r="K37" s="92" t="s">
        <v>142</v>
      </c>
    </row>
  </sheetData>
  <pageMargins left="0.3" right="0.3" top="0.3" bottom="0.3" header="0" footer="0"/>
  <pageSetup orientation="portrait" r:id="rId1"/>
  <headerFooter alignWithMargins="0">
    <oddHeader>&amp;C&amp;"Verdana,Bold"&amp;14Supplemental Nutrition Assistance Program (SNAP)
Caseload and Payments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pane ySplit="3" topLeftCell="A4" activePane="bottomLeft" state="frozen"/>
      <selection pane="bottomLeft" activeCell="J1" sqref="J1"/>
    </sheetView>
  </sheetViews>
  <sheetFormatPr defaultRowHeight="12.75" x14ac:dyDescent="0.2"/>
  <cols>
    <col min="1" max="1" width="14.28515625" customWidth="1"/>
    <col min="2" max="2" width="10.28515625" bestFit="1" customWidth="1"/>
    <col min="3" max="3" width="4.85546875" bestFit="1" customWidth="1"/>
    <col min="4" max="5" width="9.140625" bestFit="1" customWidth="1"/>
    <col min="6" max="8" width="10.7109375" bestFit="1" customWidth="1"/>
    <col min="9" max="9" width="13.28515625" customWidth="1"/>
    <col min="10" max="10" width="13.42578125" customWidth="1"/>
    <col min="11" max="11" width="15" customWidth="1"/>
    <col min="12" max="12" width="13.7109375" bestFit="1" customWidth="1"/>
    <col min="13" max="13" width="10.42578125" customWidth="1"/>
    <col min="14" max="14" width="10.7109375" customWidth="1"/>
  </cols>
  <sheetData>
    <row r="1" spans="1:16" ht="33" x14ac:dyDescent="0.3">
      <c r="A1" t="s">
        <v>146</v>
      </c>
      <c r="D1" s="107"/>
      <c r="E1" s="107"/>
      <c r="F1" s="107"/>
      <c r="G1" s="107"/>
      <c r="H1" s="107"/>
      <c r="I1" s="107"/>
      <c r="J1" s="107" t="s">
        <v>147</v>
      </c>
      <c r="K1" s="117" t="s">
        <v>148</v>
      </c>
      <c r="L1" s="117"/>
      <c r="M1" s="117"/>
      <c r="N1" s="117"/>
      <c r="O1" s="117"/>
      <c r="P1" s="117"/>
    </row>
    <row r="2" spans="1:16" x14ac:dyDescent="0.2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6" ht="51" x14ac:dyDescent="0.2">
      <c r="A3" s="92" t="s">
        <v>128</v>
      </c>
      <c r="B3" s="92" t="s">
        <v>129</v>
      </c>
      <c r="C3" s="92" t="s">
        <v>130</v>
      </c>
      <c r="D3" s="92" t="s">
        <v>131</v>
      </c>
      <c r="E3" s="92" t="s">
        <v>132</v>
      </c>
      <c r="F3" s="92" t="s">
        <v>133</v>
      </c>
      <c r="G3" s="92" t="s">
        <v>134</v>
      </c>
      <c r="H3" s="92" t="s">
        <v>135</v>
      </c>
      <c r="I3" s="92" t="s">
        <v>136</v>
      </c>
      <c r="J3" s="92" t="s">
        <v>137</v>
      </c>
      <c r="K3" s="92" t="s">
        <v>138</v>
      </c>
      <c r="L3" s="92" t="s">
        <v>139</v>
      </c>
      <c r="M3" s="92" t="s">
        <v>140</v>
      </c>
      <c r="N3" s="92" t="s">
        <v>141</v>
      </c>
      <c r="O3" s="92" t="s">
        <v>142</v>
      </c>
    </row>
    <row r="4" spans="1:16" ht="15.75" x14ac:dyDescent="0.25">
      <c r="A4" s="109">
        <v>44012</v>
      </c>
      <c r="B4" s="87" t="s">
        <v>127</v>
      </c>
      <c r="C4" s="88" t="s">
        <v>66</v>
      </c>
      <c r="D4" s="89">
        <v>72296</v>
      </c>
      <c r="E4" s="89">
        <v>312390</v>
      </c>
      <c r="F4" s="89">
        <v>384686</v>
      </c>
      <c r="G4" s="89">
        <v>102079</v>
      </c>
      <c r="H4" s="89">
        <v>671640</v>
      </c>
      <c r="I4" s="89">
        <v>773719</v>
      </c>
      <c r="J4" s="90">
        <v>18684526</v>
      </c>
      <c r="K4" s="90">
        <v>116509173.34</v>
      </c>
      <c r="L4" s="90">
        <v>135193699.34</v>
      </c>
      <c r="M4" s="91">
        <v>258</v>
      </c>
      <c r="N4" s="91">
        <v>373</v>
      </c>
      <c r="O4" s="91">
        <v>351</v>
      </c>
      <c r="P4" s="42">
        <f>+G4+H4</f>
        <v>773719</v>
      </c>
    </row>
    <row r="5" spans="1:16" ht="15.75" x14ac:dyDescent="0.25">
      <c r="A5" s="109">
        <v>43982</v>
      </c>
      <c r="B5" s="87" t="s">
        <v>127</v>
      </c>
      <c r="C5" s="88" t="s">
        <v>66</v>
      </c>
      <c r="D5" s="89">
        <v>71624</v>
      </c>
      <c r="E5" s="89">
        <v>308402</v>
      </c>
      <c r="F5" s="89">
        <v>380026</v>
      </c>
      <c r="G5" s="89">
        <v>101187</v>
      </c>
      <c r="H5" s="89">
        <v>665833</v>
      </c>
      <c r="I5" s="89">
        <v>767020</v>
      </c>
      <c r="J5" s="90">
        <v>18522225</v>
      </c>
      <c r="K5" s="90">
        <v>115626200.70999999</v>
      </c>
      <c r="L5" s="90">
        <v>134148425.70999999</v>
      </c>
      <c r="M5" s="91">
        <v>259</v>
      </c>
      <c r="N5" s="91">
        <v>375</v>
      </c>
      <c r="O5" s="91">
        <v>353</v>
      </c>
      <c r="P5" s="42">
        <f t="shared" ref="P5:P16" si="0">+G5+H5</f>
        <v>767020</v>
      </c>
    </row>
    <row r="6" spans="1:16" ht="15.75" x14ac:dyDescent="0.25">
      <c r="A6" s="109">
        <v>43951</v>
      </c>
      <c r="B6" s="87" t="s">
        <v>127</v>
      </c>
      <c r="C6" s="88" t="s">
        <v>66</v>
      </c>
      <c r="D6" s="89">
        <v>70483</v>
      </c>
      <c r="E6" s="89">
        <v>298181</v>
      </c>
      <c r="F6" s="89">
        <v>368664</v>
      </c>
      <c r="G6" s="89">
        <v>99118</v>
      </c>
      <c r="H6" s="89">
        <v>647490</v>
      </c>
      <c r="I6" s="89">
        <v>746608</v>
      </c>
      <c r="J6" s="90">
        <v>18111284</v>
      </c>
      <c r="K6" s="90">
        <v>112545582.56999999</v>
      </c>
      <c r="L6" s="90">
        <v>130656866.56999999</v>
      </c>
      <c r="M6" s="91">
        <v>257</v>
      </c>
      <c r="N6" s="91">
        <v>377</v>
      </c>
      <c r="O6" s="91">
        <v>354</v>
      </c>
      <c r="P6" s="42">
        <f t="shared" si="0"/>
        <v>746608</v>
      </c>
    </row>
    <row r="7" spans="1:16" ht="15.75" x14ac:dyDescent="0.25">
      <c r="A7" s="109">
        <v>43921</v>
      </c>
      <c r="B7" s="87" t="s">
        <v>127</v>
      </c>
      <c r="C7" s="88" t="s">
        <v>66</v>
      </c>
      <c r="D7" s="89">
        <v>68593</v>
      </c>
      <c r="E7" s="89">
        <v>269298</v>
      </c>
      <c r="F7" s="89">
        <v>337891</v>
      </c>
      <c r="G7" s="89">
        <v>96078</v>
      </c>
      <c r="H7" s="89">
        <v>591906</v>
      </c>
      <c r="I7" s="89">
        <v>687984</v>
      </c>
      <c r="J7" s="90">
        <v>17490471</v>
      </c>
      <c r="K7" s="90">
        <v>101674184.7</v>
      </c>
      <c r="L7" s="90">
        <v>119164655.7</v>
      </c>
      <c r="M7" s="91">
        <v>255</v>
      </c>
      <c r="N7" s="91">
        <v>378</v>
      </c>
      <c r="O7" s="91">
        <v>353</v>
      </c>
      <c r="P7" s="42">
        <f t="shared" si="0"/>
        <v>687984</v>
      </c>
    </row>
    <row r="8" spans="1:16" ht="15.75" x14ac:dyDescent="0.25">
      <c r="A8" s="109">
        <v>43890</v>
      </c>
      <c r="B8" s="87" t="s">
        <v>127</v>
      </c>
      <c r="C8" s="88" t="s">
        <v>66</v>
      </c>
      <c r="D8" s="89">
        <v>68223</v>
      </c>
      <c r="E8" s="89">
        <v>265446</v>
      </c>
      <c r="F8" s="89">
        <v>333669</v>
      </c>
      <c r="G8" s="89">
        <v>95403</v>
      </c>
      <c r="H8" s="89">
        <v>584299</v>
      </c>
      <c r="I8" s="89">
        <v>679702</v>
      </c>
      <c r="J8" s="90">
        <v>9288083</v>
      </c>
      <c r="K8" s="90">
        <v>71207562.670000002</v>
      </c>
      <c r="L8" s="90">
        <v>80495645.670000002</v>
      </c>
      <c r="M8" s="91">
        <v>136</v>
      </c>
      <c r="N8" s="91">
        <v>268</v>
      </c>
      <c r="O8" s="91">
        <v>241</v>
      </c>
      <c r="P8" s="42">
        <f t="shared" si="0"/>
        <v>679702</v>
      </c>
    </row>
    <row r="9" spans="1:16" ht="15.75" x14ac:dyDescent="0.25">
      <c r="A9" s="109">
        <v>43861</v>
      </c>
      <c r="B9" s="87" t="s">
        <v>127</v>
      </c>
      <c r="C9" s="88" t="s">
        <v>66</v>
      </c>
      <c r="D9" s="89">
        <v>68318</v>
      </c>
      <c r="E9" s="89">
        <v>267141</v>
      </c>
      <c r="F9" s="89">
        <v>335459</v>
      </c>
      <c r="G9" s="89">
        <v>95658</v>
      </c>
      <c r="H9" s="89">
        <v>587883</v>
      </c>
      <c r="I9" s="89">
        <v>683541</v>
      </c>
      <c r="J9" s="90">
        <v>9276775.4400000013</v>
      </c>
      <c r="K9" s="90">
        <v>71323360.349999994</v>
      </c>
      <c r="L9" s="90">
        <v>80600135.789999992</v>
      </c>
      <c r="M9" s="91">
        <v>136</v>
      </c>
      <c r="N9" s="91">
        <v>267</v>
      </c>
      <c r="O9" s="91">
        <v>240</v>
      </c>
      <c r="P9" s="42">
        <f t="shared" si="0"/>
        <v>683541</v>
      </c>
    </row>
    <row r="10" spans="1:16" ht="15.75" x14ac:dyDescent="0.25">
      <c r="A10" s="109">
        <v>43830</v>
      </c>
      <c r="B10" s="87" t="s">
        <v>127</v>
      </c>
      <c r="C10" s="88" t="s">
        <v>66</v>
      </c>
      <c r="D10" s="89">
        <v>68918</v>
      </c>
      <c r="E10" s="89">
        <v>270515</v>
      </c>
      <c r="F10" s="89">
        <v>339433</v>
      </c>
      <c r="G10" s="89">
        <v>96668</v>
      </c>
      <c r="H10" s="89">
        <v>596608</v>
      </c>
      <c r="I10" s="89">
        <v>693276</v>
      </c>
      <c r="J10" s="90">
        <v>9670235</v>
      </c>
      <c r="K10" s="90">
        <v>73085161.400000006</v>
      </c>
      <c r="L10" s="90">
        <v>82755396.400000006</v>
      </c>
      <c r="M10" s="91">
        <v>140</v>
      </c>
      <c r="N10" s="91">
        <v>270</v>
      </c>
      <c r="O10" s="91">
        <v>244</v>
      </c>
      <c r="P10" s="42">
        <f t="shared" si="0"/>
        <v>693276</v>
      </c>
    </row>
    <row r="11" spans="1:16" ht="15.75" x14ac:dyDescent="0.25">
      <c r="A11" s="109">
        <v>43799</v>
      </c>
      <c r="B11" s="87" t="s">
        <v>127</v>
      </c>
      <c r="C11" s="88" t="s">
        <v>66</v>
      </c>
      <c r="D11" s="89">
        <v>68765</v>
      </c>
      <c r="E11" s="89">
        <v>269677</v>
      </c>
      <c r="F11" s="89">
        <v>338442</v>
      </c>
      <c r="G11" s="89">
        <v>96397</v>
      </c>
      <c r="H11" s="89">
        <v>595148</v>
      </c>
      <c r="I11" s="89">
        <v>691545</v>
      </c>
      <c r="J11" s="90">
        <v>9579749</v>
      </c>
      <c r="K11" s="90">
        <v>72415976.24000001</v>
      </c>
      <c r="L11" s="90">
        <v>81995725.24000001</v>
      </c>
      <c r="M11" s="91">
        <v>139</v>
      </c>
      <c r="N11" s="91">
        <v>269</v>
      </c>
      <c r="O11" s="91">
        <v>242</v>
      </c>
      <c r="P11" s="42">
        <f t="shared" si="0"/>
        <v>691545</v>
      </c>
    </row>
    <row r="12" spans="1:16" ht="15.75" x14ac:dyDescent="0.25">
      <c r="A12" s="109">
        <v>43769</v>
      </c>
      <c r="B12" s="87" t="s">
        <v>127</v>
      </c>
      <c r="C12" s="110" t="s">
        <v>66</v>
      </c>
      <c r="D12" s="89">
        <v>68939</v>
      </c>
      <c r="E12" s="89">
        <v>271467</v>
      </c>
      <c r="F12" s="89">
        <v>340406</v>
      </c>
      <c r="G12" s="89">
        <v>96545</v>
      </c>
      <c r="H12" s="89">
        <v>598459</v>
      </c>
      <c r="I12" s="89">
        <v>695004</v>
      </c>
      <c r="J12" s="90">
        <v>9642281.7599999998</v>
      </c>
      <c r="K12" s="90">
        <v>73610630.469999999</v>
      </c>
      <c r="L12" s="90">
        <v>83252912.230000004</v>
      </c>
      <c r="M12" s="91">
        <v>140</v>
      </c>
      <c r="N12" s="91">
        <v>271</v>
      </c>
      <c r="O12" s="91">
        <v>245</v>
      </c>
      <c r="P12" s="42">
        <f t="shared" si="0"/>
        <v>695004</v>
      </c>
    </row>
    <row r="13" spans="1:16" ht="15.75" x14ac:dyDescent="0.25">
      <c r="A13" s="109">
        <v>43738</v>
      </c>
      <c r="B13" s="87" t="s">
        <v>127</v>
      </c>
      <c r="C13" s="88" t="s">
        <v>66</v>
      </c>
      <c r="D13" s="89">
        <v>69327</v>
      </c>
      <c r="E13" s="89">
        <v>271881</v>
      </c>
      <c r="F13" s="89">
        <v>341208</v>
      </c>
      <c r="G13" s="89">
        <v>97230</v>
      </c>
      <c r="H13" s="89">
        <v>601120</v>
      </c>
      <c r="I13" s="89">
        <v>698350</v>
      </c>
      <c r="J13" s="90">
        <v>9620794.5</v>
      </c>
      <c r="K13" s="90">
        <v>73475787.120000005</v>
      </c>
      <c r="L13" s="90">
        <v>83096581.620000005</v>
      </c>
      <c r="M13" s="91">
        <v>139</v>
      </c>
      <c r="N13" s="91">
        <v>270</v>
      </c>
      <c r="O13" s="91">
        <v>244</v>
      </c>
      <c r="P13" s="42">
        <f t="shared" si="0"/>
        <v>698350</v>
      </c>
    </row>
    <row r="14" spans="1:16" ht="15.75" x14ac:dyDescent="0.25">
      <c r="A14" s="109">
        <v>43708</v>
      </c>
      <c r="B14" s="87" t="s">
        <v>127</v>
      </c>
      <c r="C14" s="88" t="s">
        <v>66</v>
      </c>
      <c r="D14" s="89">
        <v>69156</v>
      </c>
      <c r="E14" s="89">
        <v>272414</v>
      </c>
      <c r="F14" s="89">
        <v>341570</v>
      </c>
      <c r="G14" s="89">
        <v>96929</v>
      </c>
      <c r="H14" s="89">
        <v>602908</v>
      </c>
      <c r="I14" s="89">
        <v>699837</v>
      </c>
      <c r="J14" s="90">
        <v>9558547.7699999996</v>
      </c>
      <c r="K14" s="90">
        <v>73404108.5</v>
      </c>
      <c r="L14" s="90">
        <v>82962656.269999996</v>
      </c>
      <c r="M14" s="91">
        <v>138</v>
      </c>
      <c r="N14" s="91">
        <v>269</v>
      </c>
      <c r="O14" s="91">
        <v>243</v>
      </c>
      <c r="P14" s="42">
        <f t="shared" si="0"/>
        <v>699837</v>
      </c>
    </row>
    <row r="15" spans="1:16" ht="15.75" x14ac:dyDescent="0.25">
      <c r="A15" s="109">
        <v>43677</v>
      </c>
      <c r="B15" s="87" t="s">
        <v>127</v>
      </c>
      <c r="C15" s="88" t="s">
        <v>66</v>
      </c>
      <c r="D15" s="89">
        <v>69225</v>
      </c>
      <c r="E15" s="89">
        <v>271928</v>
      </c>
      <c r="F15" s="89">
        <v>341153</v>
      </c>
      <c r="G15" s="89">
        <v>96988</v>
      </c>
      <c r="H15" s="89">
        <v>601619</v>
      </c>
      <c r="I15" s="89">
        <v>698607</v>
      </c>
      <c r="J15" s="90">
        <v>9526044.4000000004</v>
      </c>
      <c r="K15" s="90">
        <v>73325145.75</v>
      </c>
      <c r="L15" s="90">
        <v>82851190.150000006</v>
      </c>
      <c r="M15" s="91">
        <v>138</v>
      </c>
      <c r="N15" s="91">
        <v>270</v>
      </c>
      <c r="O15" s="91">
        <v>243</v>
      </c>
      <c r="P15" s="42">
        <f t="shared" si="0"/>
        <v>698607</v>
      </c>
    </row>
    <row r="16" spans="1:16" ht="15.75" x14ac:dyDescent="0.25">
      <c r="D16" s="111">
        <f>AVERAGE(D4:D15)</f>
        <v>69488.916666666672</v>
      </c>
      <c r="E16" s="111">
        <f t="shared" ref="E16:I16" si="1">AVERAGE(E4:E15)</f>
        <v>279061.66666666669</v>
      </c>
      <c r="F16" s="111">
        <f t="shared" si="1"/>
        <v>348550.58333333331</v>
      </c>
      <c r="G16" s="111">
        <f t="shared" si="1"/>
        <v>97523.333333333328</v>
      </c>
      <c r="H16" s="111">
        <f t="shared" si="1"/>
        <v>612076.08333333337</v>
      </c>
      <c r="I16" s="111">
        <f t="shared" si="1"/>
        <v>709599.41666666663</v>
      </c>
      <c r="J16" s="112">
        <f>SUM(J4:J15)</f>
        <v>148971016.87</v>
      </c>
      <c r="K16" s="112">
        <f t="shared" ref="K16:L16" si="2">SUM(K4:K15)</f>
        <v>1028202873.8200001</v>
      </c>
      <c r="L16" s="112">
        <f t="shared" si="2"/>
        <v>1177173890.6900001</v>
      </c>
      <c r="M16" s="113">
        <f>ROUND((+J16/D16)/12,0)</f>
        <v>179</v>
      </c>
      <c r="N16" s="113">
        <f>ROUND((+K16/E16)/12,0)</f>
        <v>307</v>
      </c>
      <c r="O16" s="113">
        <f>ROUND((+L16/F16)/12,0)</f>
        <v>281</v>
      </c>
      <c r="P16" s="42">
        <f t="shared" si="0"/>
        <v>709599.41666666674</v>
      </c>
    </row>
  </sheetData>
  <mergeCells count="1">
    <mergeCell ref="K1:P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227"/>
  <sheetViews>
    <sheetView showGridLines="0" tabSelected="1" zoomScaleNormal="100" workbookViewId="0">
      <selection activeCell="B1" sqref="B1:N1"/>
    </sheetView>
  </sheetViews>
  <sheetFormatPr defaultColWidth="12.7109375" defaultRowHeight="15" customHeight="1" x14ac:dyDescent="0.2"/>
  <cols>
    <col min="1" max="1" width="9.28515625" style="7" bestFit="1" customWidth="1"/>
    <col min="2" max="2" width="5.7109375" style="7" customWidth="1"/>
    <col min="3" max="3" width="10.5703125" style="7" customWidth="1"/>
    <col min="4" max="6" width="9.28515625" style="7" bestFit="1" customWidth="1"/>
    <col min="7" max="7" width="7.28515625" style="7" customWidth="1"/>
    <col min="8" max="8" width="9" style="7" customWidth="1"/>
    <col min="9" max="9" width="13.5703125" style="7" bestFit="1" customWidth="1"/>
    <col min="10" max="10" width="7.140625" style="7" customWidth="1"/>
    <col min="11" max="11" width="13.5703125" style="7" bestFit="1" customWidth="1"/>
    <col min="12" max="12" width="8.42578125" style="7" bestFit="1" customWidth="1"/>
    <col min="13" max="13" width="6.5703125" style="7" customWidth="1"/>
    <col min="14" max="14" width="5.7109375" style="7" customWidth="1"/>
    <col min="15" max="15" width="10.140625" style="7" bestFit="1" customWidth="1"/>
    <col min="16" max="16" width="6.28515625" style="7" customWidth="1"/>
    <col min="17" max="17" width="22.5703125" style="7" hidden="1" customWidth="1"/>
    <col min="18" max="18" width="15.28515625" style="7" hidden="1" customWidth="1"/>
    <col min="19" max="19" width="16.42578125" style="7" hidden="1" customWidth="1"/>
    <col min="20" max="20" width="19.28515625" style="7" customWidth="1"/>
    <col min="21" max="21" width="14" style="7" bestFit="1" customWidth="1"/>
    <col min="22" max="16384" width="12.7109375" style="7"/>
  </cols>
  <sheetData>
    <row r="1" spans="2:18" ht="18" customHeight="1" x14ac:dyDescent="0.35">
      <c r="B1" s="126" t="s">
        <v>144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2:18" ht="18" customHeight="1" x14ac:dyDescent="0.25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2:18" ht="18" customHeight="1" x14ac:dyDescent="0.2"/>
    <row r="4" spans="2:18" ht="18" customHeight="1" x14ac:dyDescent="0.2"/>
    <row r="5" spans="2:18" ht="18" customHeight="1" x14ac:dyDescent="0.2"/>
    <row r="6" spans="2:18" ht="18" customHeight="1" x14ac:dyDescent="0.2"/>
    <row r="7" spans="2:18" ht="18" customHeight="1" x14ac:dyDescent="0.2"/>
    <row r="8" spans="2:18" ht="18" customHeight="1" x14ac:dyDescent="0.2"/>
    <row r="9" spans="2:18" ht="18" customHeight="1" x14ac:dyDescent="0.2"/>
    <row r="10" spans="2:18" ht="18" customHeight="1" x14ac:dyDescent="0.2"/>
    <row r="11" spans="2:18" ht="18" customHeight="1" x14ac:dyDescent="0.2"/>
    <row r="12" spans="2:18" ht="18" customHeight="1" x14ac:dyDescent="0.2">
      <c r="C12" s="7" t="s">
        <v>143</v>
      </c>
      <c r="G12" s="8"/>
      <c r="K12" s="8"/>
      <c r="L12" s="8"/>
      <c r="M12" s="8"/>
      <c r="N12" s="8"/>
      <c r="P12" s="8"/>
      <c r="Q12" s="8"/>
      <c r="R12" s="8"/>
    </row>
    <row r="13" spans="2:18" ht="18" customHeight="1" x14ac:dyDescent="0.2">
      <c r="G13" s="8"/>
      <c r="K13" s="8"/>
      <c r="L13" s="8"/>
      <c r="M13" s="8"/>
      <c r="N13" s="8"/>
      <c r="P13" s="8"/>
      <c r="Q13" s="8"/>
      <c r="R13" s="8"/>
    </row>
    <row r="14" spans="2:18" ht="18" customHeight="1" x14ac:dyDescent="0.2">
      <c r="G14" s="8"/>
      <c r="K14" s="8"/>
      <c r="L14" s="8"/>
      <c r="M14" s="8"/>
      <c r="N14" s="8"/>
      <c r="P14" s="8"/>
      <c r="Q14" s="8"/>
      <c r="R14" s="8"/>
    </row>
    <row r="15" spans="2:18" ht="18" customHeight="1" x14ac:dyDescent="0.2">
      <c r="G15" s="8"/>
      <c r="K15" s="8"/>
      <c r="L15" s="8"/>
      <c r="M15" s="8"/>
      <c r="N15" s="8"/>
      <c r="P15" s="8"/>
      <c r="Q15" s="8"/>
      <c r="R15" s="8"/>
    </row>
    <row r="17" spans="3:26" ht="18" customHeight="1" x14ac:dyDescent="0.2"/>
    <row r="18" spans="3:26" ht="18" customHeight="1" x14ac:dyDescent="0.2">
      <c r="Q18" s="121" t="s">
        <v>40</v>
      </c>
      <c r="R18" s="121"/>
      <c r="S18" s="121"/>
    </row>
    <row r="19" spans="3:26" ht="36" customHeight="1" x14ac:dyDescent="0.3">
      <c r="C19" s="123" t="s">
        <v>111</v>
      </c>
      <c r="D19" s="125" t="s">
        <v>11</v>
      </c>
      <c r="E19" s="125"/>
      <c r="F19" s="125" t="s">
        <v>13</v>
      </c>
      <c r="G19" s="125"/>
      <c r="H19" s="125"/>
      <c r="I19" s="125" t="s">
        <v>20</v>
      </c>
      <c r="J19" s="125"/>
      <c r="K19" s="125"/>
      <c r="L19" s="125" t="s">
        <v>14</v>
      </c>
      <c r="M19" s="125"/>
      <c r="N19" s="29"/>
      <c r="O19" s="29"/>
      <c r="P19" s="29"/>
      <c r="Q19" s="122"/>
      <c r="R19" s="122"/>
      <c r="S19" s="122"/>
    </row>
    <row r="20" spans="3:26" ht="27" x14ac:dyDescent="0.3">
      <c r="C20" s="124"/>
      <c r="D20" s="93" t="s">
        <v>12</v>
      </c>
      <c r="E20" s="93" t="s">
        <v>9</v>
      </c>
      <c r="F20" s="93" t="s">
        <v>12</v>
      </c>
      <c r="G20" s="93" t="s">
        <v>9</v>
      </c>
      <c r="H20" s="93" t="s">
        <v>10</v>
      </c>
      <c r="I20" s="93" t="s">
        <v>8</v>
      </c>
      <c r="J20" s="93" t="s">
        <v>9</v>
      </c>
      <c r="K20" s="93" t="s">
        <v>10</v>
      </c>
      <c r="L20" s="93" t="s">
        <v>8</v>
      </c>
      <c r="M20" s="93" t="s">
        <v>9</v>
      </c>
      <c r="N20" s="29"/>
      <c r="O20" s="30"/>
      <c r="P20" s="30"/>
      <c r="Q20" s="9" t="s">
        <v>7</v>
      </c>
      <c r="R20" s="9" t="s">
        <v>6</v>
      </c>
      <c r="S20" s="10" t="s">
        <v>0</v>
      </c>
      <c r="T20" s="11"/>
      <c r="U20" s="11"/>
      <c r="V20" s="11"/>
      <c r="W20" s="11"/>
      <c r="X20" s="11"/>
      <c r="Y20" s="11"/>
    </row>
    <row r="21" spans="3:26" ht="15.75" x14ac:dyDescent="0.25">
      <c r="C21" s="74">
        <v>1993</v>
      </c>
      <c r="D21" s="75">
        <v>331524</v>
      </c>
      <c r="E21" s="75">
        <v>194054</v>
      </c>
      <c r="F21" s="75">
        <v>135743</v>
      </c>
      <c r="G21" s="75">
        <v>84136</v>
      </c>
      <c r="H21" s="76">
        <v>219879</v>
      </c>
      <c r="I21" s="108">
        <f>+Q21/1000000</f>
        <v>259.946687</v>
      </c>
      <c r="J21" s="96">
        <f>+R21/1000000</f>
        <v>168.732991</v>
      </c>
      <c r="K21" s="96">
        <f>+S21/1000000</f>
        <v>428.67967800000002</v>
      </c>
      <c r="L21" s="97">
        <f t="shared" ref="L21" si="0">+(Q21/F21)/12</f>
        <v>159.58262243111369</v>
      </c>
      <c r="M21" s="97">
        <f t="shared" ref="M21" si="1">+(R21/G21)/12</f>
        <v>167.12325976197266</v>
      </c>
      <c r="N21" s="29"/>
      <c r="O21" s="30"/>
      <c r="P21" s="30"/>
      <c r="Q21" s="99">
        <v>259946687</v>
      </c>
      <c r="R21" s="99">
        <v>168732991</v>
      </c>
      <c r="S21" s="100">
        <f t="shared" ref="S21:S23" si="2">+Q21+R21</f>
        <v>428679678</v>
      </c>
      <c r="T21" s="11"/>
      <c r="U21" s="11"/>
      <c r="V21" s="11"/>
      <c r="W21" s="11"/>
      <c r="X21" s="11"/>
      <c r="Y21" s="11"/>
    </row>
    <row r="22" spans="3:26" ht="15.75" x14ac:dyDescent="0.25">
      <c r="C22" s="74">
        <v>1994</v>
      </c>
      <c r="D22" s="75">
        <v>350945</v>
      </c>
      <c r="E22" s="75">
        <v>196515</v>
      </c>
      <c r="F22" s="75">
        <v>145603</v>
      </c>
      <c r="G22" s="75">
        <v>85655</v>
      </c>
      <c r="H22" s="76">
        <v>231258</v>
      </c>
      <c r="I22" s="108">
        <f t="shared" ref="I22:I23" si="3">+Q22/1000000</f>
        <v>276.28437000000002</v>
      </c>
      <c r="J22" s="96">
        <f t="shared" ref="J22:J23" si="4">+R22/1000000</f>
        <v>169.32475500000001</v>
      </c>
      <c r="K22" s="96">
        <f t="shared" ref="K22:K23" si="5">+S22/1000000</f>
        <v>445.60912500000001</v>
      </c>
      <c r="L22" s="97">
        <f t="shared" ref="L22:L23" si="6">+(Q22/F22)/12</f>
        <v>158.12653242034847</v>
      </c>
      <c r="M22" s="97">
        <f t="shared" ref="M22:M23" si="7">+(R22/G22)/12</f>
        <v>164.73523145175412</v>
      </c>
      <c r="N22" s="29"/>
      <c r="O22" s="30"/>
      <c r="P22" s="30"/>
      <c r="Q22" s="99">
        <v>276284370</v>
      </c>
      <c r="R22" s="99">
        <v>169324755</v>
      </c>
      <c r="S22" s="100">
        <f t="shared" si="2"/>
        <v>445609125</v>
      </c>
      <c r="T22" s="11"/>
      <c r="U22" s="11"/>
      <c r="V22" s="11"/>
      <c r="W22" s="11"/>
      <c r="X22" s="11"/>
      <c r="Y22" s="11"/>
    </row>
    <row r="23" spans="3:26" ht="15.75" x14ac:dyDescent="0.25">
      <c r="C23" s="74">
        <v>1995</v>
      </c>
      <c r="D23" s="75">
        <v>353491</v>
      </c>
      <c r="E23" s="75">
        <v>191923</v>
      </c>
      <c r="F23" s="75">
        <v>148760</v>
      </c>
      <c r="G23" s="75">
        <v>84629</v>
      </c>
      <c r="H23" s="76">
        <v>233389</v>
      </c>
      <c r="I23" s="108">
        <f t="shared" si="3"/>
        <v>285.17455899999999</v>
      </c>
      <c r="J23" s="96">
        <f t="shared" si="4"/>
        <v>167.72743399999999</v>
      </c>
      <c r="K23" s="96">
        <f t="shared" si="5"/>
        <v>452.901993</v>
      </c>
      <c r="L23" s="97">
        <f t="shared" si="6"/>
        <v>159.75091814555884</v>
      </c>
      <c r="M23" s="97">
        <f t="shared" si="7"/>
        <v>165.15953357202218</v>
      </c>
      <c r="N23" s="29"/>
      <c r="O23" s="30"/>
      <c r="P23" s="30"/>
      <c r="Q23" s="99">
        <v>285174559</v>
      </c>
      <c r="R23" s="99">
        <v>167727434</v>
      </c>
      <c r="S23" s="100">
        <f t="shared" si="2"/>
        <v>452901993</v>
      </c>
      <c r="T23" s="11"/>
      <c r="U23" s="11"/>
      <c r="V23" s="11"/>
      <c r="W23" s="11"/>
      <c r="X23" s="11"/>
      <c r="Y23" s="11"/>
    </row>
    <row r="24" spans="3:26" ht="15" customHeight="1" x14ac:dyDescent="0.25">
      <c r="C24" s="94">
        <v>1996</v>
      </c>
      <c r="D24" s="95">
        <v>361655</v>
      </c>
      <c r="E24" s="95">
        <v>179287</v>
      </c>
      <c r="F24" s="95">
        <v>153788</v>
      </c>
      <c r="G24" s="95">
        <v>81065</v>
      </c>
      <c r="H24" s="98">
        <f>+G24+F24</f>
        <v>234853</v>
      </c>
      <c r="I24" s="108">
        <f>+Q24/1000000</f>
        <v>295.23624625910918</v>
      </c>
      <c r="J24" s="96">
        <f>+R24/1000000</f>
        <v>153.52659174089084</v>
      </c>
      <c r="K24" s="96">
        <f>+S24/1000000</f>
        <v>448.76283799999999</v>
      </c>
      <c r="L24" s="97">
        <f t="shared" ref="L24:M35" si="8">+(Q24/F24)/12</f>
        <v>159.98010587036981</v>
      </c>
      <c r="M24" s="97">
        <f t="shared" si="8"/>
        <v>157.8225207558655</v>
      </c>
      <c r="N24" s="97"/>
      <c r="O24" s="97"/>
      <c r="P24" s="97"/>
      <c r="Q24" s="99">
        <v>295236246.2591092</v>
      </c>
      <c r="R24" s="99">
        <v>153526591.74089083</v>
      </c>
      <c r="S24" s="100">
        <v>448762838</v>
      </c>
      <c r="T24" s="20"/>
      <c r="U24" s="20"/>
      <c r="V24" s="20"/>
      <c r="W24" s="20"/>
      <c r="X24" s="20"/>
      <c r="Y24" s="21"/>
    </row>
    <row r="25" spans="3:26" ht="15" customHeight="1" x14ac:dyDescent="0.25">
      <c r="C25" s="94">
        <v>1997</v>
      </c>
      <c r="D25" s="95">
        <v>340809</v>
      </c>
      <c r="E25" s="95">
        <v>155874</v>
      </c>
      <c r="F25" s="95">
        <v>142711</v>
      </c>
      <c r="G25" s="95">
        <v>73160</v>
      </c>
      <c r="H25" s="98">
        <f t="shared" ref="H25:H38" si="9">+G25+F25</f>
        <v>215871</v>
      </c>
      <c r="I25" s="108">
        <f t="shared" ref="I25:K37" si="10">+Q25/1000000</f>
        <v>273.6854730969373</v>
      </c>
      <c r="J25" s="96">
        <f t="shared" si="10"/>
        <v>128.26157690306275</v>
      </c>
      <c r="K25" s="96">
        <f t="shared" si="10"/>
        <v>401.94704999999999</v>
      </c>
      <c r="L25" s="97">
        <f t="shared" si="8"/>
        <v>159.81334836192102</v>
      </c>
      <c r="M25" s="97">
        <f t="shared" si="8"/>
        <v>146.09711238274869</v>
      </c>
      <c r="N25" s="97"/>
      <c r="O25" s="97"/>
      <c r="P25" s="97"/>
      <c r="Q25" s="99">
        <v>273685473.0969373</v>
      </c>
      <c r="R25" s="99">
        <v>128261576.90306275</v>
      </c>
      <c r="S25" s="100">
        <v>401947050</v>
      </c>
      <c r="T25" s="20"/>
      <c r="U25" s="20"/>
      <c r="V25" s="20"/>
      <c r="W25" s="20"/>
      <c r="X25" s="20"/>
      <c r="Y25" s="21"/>
    </row>
    <row r="26" spans="3:26" ht="15" customHeight="1" x14ac:dyDescent="0.25">
      <c r="C26" s="94">
        <v>1998</v>
      </c>
      <c r="D26" s="95">
        <v>288509</v>
      </c>
      <c r="E26" s="95">
        <v>123141</v>
      </c>
      <c r="F26" s="95">
        <v>114955</v>
      </c>
      <c r="G26" s="95">
        <v>61089</v>
      </c>
      <c r="H26" s="98">
        <f t="shared" si="9"/>
        <v>176044</v>
      </c>
      <c r="I26" s="108">
        <f t="shared" si="10"/>
        <v>225.12101408493839</v>
      </c>
      <c r="J26" s="96">
        <f t="shared" si="10"/>
        <v>94.05751191506161</v>
      </c>
      <c r="K26" s="96">
        <f t="shared" si="10"/>
        <v>319.17852599999998</v>
      </c>
      <c r="L26" s="97">
        <f t="shared" si="8"/>
        <v>163.19502855098256</v>
      </c>
      <c r="M26" s="97">
        <f t="shared" si="8"/>
        <v>128.30666720558204</v>
      </c>
      <c r="N26" s="97"/>
      <c r="O26" s="97"/>
      <c r="P26" s="97"/>
      <c r="Q26" s="99">
        <v>225121014.08493841</v>
      </c>
      <c r="R26" s="99">
        <v>94057511.915061608</v>
      </c>
      <c r="S26" s="100">
        <v>319178526</v>
      </c>
      <c r="T26" s="21"/>
      <c r="U26" s="20"/>
      <c r="V26" s="20"/>
      <c r="W26" s="20"/>
      <c r="X26" s="20"/>
      <c r="Y26" s="21"/>
    </row>
    <row r="27" spans="3:26" ht="15" customHeight="1" x14ac:dyDescent="0.25">
      <c r="C27" s="94">
        <v>1999</v>
      </c>
      <c r="D27" s="95">
        <v>260506</v>
      </c>
      <c r="E27" s="95">
        <v>106679</v>
      </c>
      <c r="F27" s="95">
        <v>102943</v>
      </c>
      <c r="G27" s="95">
        <v>57204</v>
      </c>
      <c r="H27" s="98">
        <f t="shared" si="9"/>
        <v>160147</v>
      </c>
      <c r="I27" s="108">
        <f t="shared" si="10"/>
        <v>204.84596615859513</v>
      </c>
      <c r="J27" s="96">
        <f t="shared" si="10"/>
        <v>78.994133841404889</v>
      </c>
      <c r="K27" s="96">
        <f>+S27/1000000</f>
        <v>283.84010000000001</v>
      </c>
      <c r="L27" s="97">
        <f t="shared" si="8"/>
        <v>165.82474942330154</v>
      </c>
      <c r="M27" s="97">
        <f t="shared" si="8"/>
        <v>115.07664650695301</v>
      </c>
      <c r="N27" s="97"/>
      <c r="O27" s="97"/>
      <c r="P27" s="97"/>
      <c r="Q27" s="99">
        <v>204845966.15859514</v>
      </c>
      <c r="R27" s="99">
        <v>78994133.841404885</v>
      </c>
      <c r="S27" s="100">
        <v>283840100</v>
      </c>
      <c r="T27" s="21"/>
      <c r="U27" s="20"/>
      <c r="V27" s="20"/>
      <c r="W27" s="20"/>
      <c r="X27" s="20"/>
      <c r="Y27" s="21"/>
    </row>
    <row r="28" spans="3:26" ht="15" customHeight="1" x14ac:dyDescent="0.25">
      <c r="C28" s="94">
        <v>2000</v>
      </c>
      <c r="D28" s="95">
        <v>244022</v>
      </c>
      <c r="E28" s="95">
        <v>95546</v>
      </c>
      <c r="F28" s="95">
        <v>96702</v>
      </c>
      <c r="G28" s="95">
        <v>54525</v>
      </c>
      <c r="H28" s="98">
        <f t="shared" si="9"/>
        <v>151227</v>
      </c>
      <c r="I28" s="108">
        <f t="shared" si="10"/>
        <v>195.28562538365566</v>
      </c>
      <c r="J28" s="96">
        <f t="shared" si="10"/>
        <v>70.435878616344354</v>
      </c>
      <c r="K28" s="96">
        <f t="shared" si="10"/>
        <v>265.72150399999998</v>
      </c>
      <c r="L28" s="97">
        <f t="shared" si="8"/>
        <v>168.28816482911046</v>
      </c>
      <c r="M28" s="97">
        <f t="shared" si="8"/>
        <v>107.65073913547967</v>
      </c>
      <c r="N28" s="97"/>
      <c r="O28" s="97"/>
      <c r="P28" s="97"/>
      <c r="Q28" s="99">
        <v>195285625.38365567</v>
      </c>
      <c r="R28" s="99">
        <v>70435878.616344348</v>
      </c>
      <c r="S28" s="101">
        <v>265721504</v>
      </c>
      <c r="T28" s="21"/>
      <c r="U28" s="20"/>
      <c r="V28" s="20"/>
      <c r="W28" s="20"/>
      <c r="X28" s="20"/>
      <c r="Y28" s="20"/>
      <c r="Z28" s="20"/>
    </row>
    <row r="29" spans="3:26" ht="15" customHeight="1" x14ac:dyDescent="0.25">
      <c r="C29" s="94">
        <v>2001</v>
      </c>
      <c r="D29" s="95">
        <v>240953</v>
      </c>
      <c r="E29" s="95">
        <v>88942</v>
      </c>
      <c r="F29" s="95">
        <v>95498</v>
      </c>
      <c r="G29" s="95">
        <v>52623</v>
      </c>
      <c r="H29" s="98">
        <f t="shared" si="9"/>
        <v>148121</v>
      </c>
      <c r="I29" s="108">
        <f t="shared" si="10"/>
        <v>195.09017106128505</v>
      </c>
      <c r="J29" s="96">
        <f t="shared" si="10"/>
        <v>65.239854938714942</v>
      </c>
      <c r="K29" s="96">
        <f t="shared" si="10"/>
        <v>260.33002599999998</v>
      </c>
      <c r="L29" s="97">
        <f t="shared" si="8"/>
        <v>170.2393165836676</v>
      </c>
      <c r="M29" s="97">
        <f t="shared" si="8"/>
        <v>103.31327705045787</v>
      </c>
      <c r="N29" s="97"/>
      <c r="O29" s="97"/>
      <c r="P29" s="97"/>
      <c r="Q29" s="99">
        <v>195090171.06128505</v>
      </c>
      <c r="R29" s="99">
        <v>65239854.938714936</v>
      </c>
      <c r="S29" s="101">
        <v>260330026</v>
      </c>
      <c r="T29" s="21"/>
      <c r="U29" s="20"/>
      <c r="V29" s="20"/>
      <c r="W29" s="20"/>
      <c r="X29" s="20"/>
      <c r="Y29" s="20"/>
      <c r="Z29" s="20"/>
    </row>
    <row r="30" spans="3:26" ht="15" customHeight="1" x14ac:dyDescent="0.25">
      <c r="C30" s="94">
        <v>2002</v>
      </c>
      <c r="D30" s="95">
        <v>251818</v>
      </c>
      <c r="E30" s="95">
        <v>95441</v>
      </c>
      <c r="F30" s="95">
        <v>100190</v>
      </c>
      <c r="G30" s="95">
        <v>55203</v>
      </c>
      <c r="H30" s="98">
        <f t="shared" si="9"/>
        <v>155393</v>
      </c>
      <c r="I30" s="108">
        <f t="shared" si="10"/>
        <v>218.06047584740944</v>
      </c>
      <c r="J30" s="96">
        <f t="shared" si="10"/>
        <v>75.013286152590553</v>
      </c>
      <c r="K30" s="96">
        <f t="shared" si="10"/>
        <v>293.07376199999999</v>
      </c>
      <c r="L30" s="97">
        <f t="shared" si="8"/>
        <v>181.37245554064728</v>
      </c>
      <c r="M30" s="97">
        <f t="shared" si="8"/>
        <v>113.23854101013616</v>
      </c>
      <c r="N30" s="97"/>
      <c r="O30" s="97"/>
      <c r="P30" s="97"/>
      <c r="Q30" s="99">
        <v>218060475.84740943</v>
      </c>
      <c r="R30" s="99">
        <v>75013286.152590558</v>
      </c>
      <c r="S30" s="101">
        <v>293073762</v>
      </c>
      <c r="T30" s="21"/>
      <c r="U30" s="20"/>
      <c r="V30" s="20"/>
      <c r="W30" s="20"/>
      <c r="X30" s="20"/>
      <c r="Y30" s="21"/>
    </row>
    <row r="31" spans="3:26" ht="15" customHeight="1" x14ac:dyDescent="0.25">
      <c r="C31" s="94">
        <v>2003</v>
      </c>
      <c r="D31" s="95">
        <v>283313</v>
      </c>
      <c r="E31" s="95">
        <v>94105</v>
      </c>
      <c r="F31" s="95">
        <v>112186</v>
      </c>
      <c r="G31" s="95">
        <v>55685</v>
      </c>
      <c r="H31" s="98">
        <f t="shared" si="9"/>
        <v>167871</v>
      </c>
      <c r="I31" s="108">
        <f t="shared" si="10"/>
        <v>261.59211099999999</v>
      </c>
      <c r="J31" s="96">
        <f t="shared" si="10"/>
        <v>77.672222000000005</v>
      </c>
      <c r="K31" s="96">
        <f t="shared" si="10"/>
        <v>339.26433300000002</v>
      </c>
      <c r="L31" s="97">
        <f t="shared" si="8"/>
        <v>194.31428683911838</v>
      </c>
      <c r="M31" s="97">
        <f t="shared" si="8"/>
        <v>116.23749962587171</v>
      </c>
      <c r="N31" s="97"/>
      <c r="O31" s="97"/>
      <c r="P31" s="97"/>
      <c r="Q31" s="99">
        <v>261592111</v>
      </c>
      <c r="R31" s="99">
        <v>77672222</v>
      </c>
      <c r="S31" s="101">
        <v>339264333</v>
      </c>
      <c r="T31" s="21"/>
      <c r="U31" s="20"/>
      <c r="V31" s="20"/>
      <c r="W31" s="20"/>
      <c r="X31" s="20"/>
      <c r="Y31" s="21"/>
    </row>
    <row r="32" spans="3:26" ht="15" customHeight="1" x14ac:dyDescent="0.25">
      <c r="C32" s="94">
        <v>2004</v>
      </c>
      <c r="D32" s="95">
        <v>332953</v>
      </c>
      <c r="E32" s="95">
        <v>103684</v>
      </c>
      <c r="F32" s="95">
        <v>132998</v>
      </c>
      <c r="G32" s="95">
        <v>59441</v>
      </c>
      <c r="H32" s="98">
        <f t="shared" si="9"/>
        <v>192439</v>
      </c>
      <c r="I32" s="108">
        <f t="shared" si="10"/>
        <v>329.02547700000002</v>
      </c>
      <c r="J32" s="96">
        <f t="shared" si="10"/>
        <v>92.287580000000005</v>
      </c>
      <c r="K32" s="96">
        <f t="shared" si="10"/>
        <v>421.31305700000001</v>
      </c>
      <c r="L32" s="97">
        <f t="shared" si="8"/>
        <v>206.15941405133913</v>
      </c>
      <c r="M32" s="97">
        <f t="shared" si="8"/>
        <v>129.38260908576009</v>
      </c>
      <c r="N32" s="97"/>
      <c r="O32" s="97"/>
      <c r="P32" s="97"/>
      <c r="Q32" s="99">
        <v>329025477</v>
      </c>
      <c r="R32" s="99">
        <v>92287580</v>
      </c>
      <c r="S32" s="100">
        <v>421313057</v>
      </c>
      <c r="T32" s="21"/>
      <c r="U32" s="20"/>
      <c r="V32" s="20"/>
      <c r="W32" s="20"/>
      <c r="X32" s="20"/>
      <c r="Y32" s="21"/>
    </row>
    <row r="33" spans="3:25" ht="15" customHeight="1" x14ac:dyDescent="0.25">
      <c r="C33" s="94">
        <v>2005</v>
      </c>
      <c r="D33" s="95">
        <v>370658</v>
      </c>
      <c r="E33" s="95">
        <v>111717</v>
      </c>
      <c r="F33" s="95">
        <v>149282</v>
      </c>
      <c r="G33" s="95">
        <v>62810</v>
      </c>
      <c r="H33" s="98">
        <f t="shared" si="9"/>
        <v>212092</v>
      </c>
      <c r="I33" s="108">
        <f t="shared" si="10"/>
        <v>381.552142</v>
      </c>
      <c r="J33" s="96">
        <f t="shared" si="10"/>
        <v>105.139734</v>
      </c>
      <c r="K33" s="96">
        <f t="shared" si="10"/>
        <v>486.69187599999998</v>
      </c>
      <c r="L33" s="97">
        <f t="shared" si="8"/>
        <v>212.99293842079643</v>
      </c>
      <c r="M33" s="97">
        <f t="shared" si="8"/>
        <v>139.49441967839516</v>
      </c>
      <c r="N33" s="97"/>
      <c r="O33" s="97"/>
      <c r="P33" s="97"/>
      <c r="Q33" s="99">
        <v>381552142</v>
      </c>
      <c r="R33" s="99">
        <v>105139734</v>
      </c>
      <c r="S33" s="100">
        <v>486691876</v>
      </c>
      <c r="T33" s="21"/>
      <c r="U33" s="20"/>
      <c r="V33" s="20"/>
      <c r="W33" s="20"/>
      <c r="X33" s="20"/>
      <c r="Y33" s="21"/>
    </row>
    <row r="34" spans="3:25" ht="15" customHeight="1" x14ac:dyDescent="0.25">
      <c r="C34" s="94">
        <v>2006</v>
      </c>
      <c r="D34" s="95">
        <v>387368</v>
      </c>
      <c r="E34" s="95">
        <v>116494</v>
      </c>
      <c r="F34" s="95">
        <v>158173</v>
      </c>
      <c r="G34" s="95">
        <v>64944</v>
      </c>
      <c r="H34" s="95">
        <f t="shared" si="9"/>
        <v>223117</v>
      </c>
      <c r="I34" s="108">
        <f t="shared" si="10"/>
        <v>409.582943</v>
      </c>
      <c r="J34" s="96">
        <f t="shared" si="10"/>
        <v>113.796753</v>
      </c>
      <c r="K34" s="96">
        <f t="shared" si="10"/>
        <v>523.37969599999997</v>
      </c>
      <c r="L34" s="97">
        <f t="shared" si="8"/>
        <v>215.78848423350803</v>
      </c>
      <c r="M34" s="97">
        <f t="shared" si="8"/>
        <v>146.01907412540035</v>
      </c>
      <c r="N34" s="97"/>
      <c r="O34" s="97"/>
      <c r="P34" s="97"/>
      <c r="Q34" s="102">
        <v>409582943</v>
      </c>
      <c r="R34" s="102">
        <v>113796753</v>
      </c>
      <c r="S34" s="100">
        <v>523379696</v>
      </c>
      <c r="T34" s="21"/>
      <c r="U34" s="20"/>
    </row>
    <row r="35" spans="3:25" ht="15" customHeight="1" x14ac:dyDescent="0.25">
      <c r="C35" s="94">
        <v>2007</v>
      </c>
      <c r="D35" s="95">
        <v>400757</v>
      </c>
      <c r="E35" s="95">
        <v>110878</v>
      </c>
      <c r="F35" s="95">
        <v>164340</v>
      </c>
      <c r="G35" s="95">
        <v>63776</v>
      </c>
      <c r="H35" s="95">
        <f t="shared" si="9"/>
        <v>228116</v>
      </c>
      <c r="I35" s="108">
        <f t="shared" si="10"/>
        <v>437.86332499999997</v>
      </c>
      <c r="J35" s="96">
        <f t="shared" si="10"/>
        <v>109.110133</v>
      </c>
      <c r="K35" s="96">
        <f t="shared" si="10"/>
        <v>546.97345800000005</v>
      </c>
      <c r="L35" s="97">
        <f t="shared" si="8"/>
        <v>222.03121830757371</v>
      </c>
      <c r="M35" s="97">
        <f t="shared" si="8"/>
        <v>142.56947885306906</v>
      </c>
      <c r="N35" s="97"/>
      <c r="O35" s="97"/>
      <c r="P35" s="97"/>
      <c r="Q35" s="100">
        <v>437863325</v>
      </c>
      <c r="R35" s="100">
        <v>109110133</v>
      </c>
      <c r="S35" s="100">
        <v>546973458</v>
      </c>
      <c r="T35" s="21"/>
      <c r="U35" s="20"/>
    </row>
    <row r="36" spans="3:25" ht="15" customHeight="1" x14ac:dyDescent="0.25">
      <c r="C36" s="94">
        <v>2008</v>
      </c>
      <c r="D36" s="95">
        <v>425903</v>
      </c>
      <c r="E36" s="95">
        <v>108723</v>
      </c>
      <c r="F36" s="95">
        <v>175623</v>
      </c>
      <c r="G36" s="95">
        <v>65207</v>
      </c>
      <c r="H36" s="95">
        <f t="shared" si="9"/>
        <v>240830</v>
      </c>
      <c r="I36" s="108">
        <f t="shared" si="10"/>
        <v>485.25245000000001</v>
      </c>
      <c r="J36" s="96">
        <f t="shared" si="10"/>
        <v>107.945547</v>
      </c>
      <c r="K36" s="96">
        <f t="shared" si="10"/>
        <v>593.19799699999999</v>
      </c>
      <c r="L36" s="97">
        <f t="shared" ref="L36:M37" si="11">+(Q36/F36)/12</f>
        <v>230.25289493213685</v>
      </c>
      <c r="M36" s="97">
        <f t="shared" si="11"/>
        <v>137.95240158265219</v>
      </c>
      <c r="N36" s="97"/>
      <c r="O36" s="97"/>
      <c r="P36" s="97"/>
      <c r="Q36" s="100">
        <v>485252450</v>
      </c>
      <c r="R36" s="100">
        <v>107945547</v>
      </c>
      <c r="S36" s="100">
        <f>+Q36+R36</f>
        <v>593197997</v>
      </c>
      <c r="T36" s="20"/>
      <c r="U36" s="20"/>
    </row>
    <row r="37" spans="3:25" ht="15" customHeight="1" x14ac:dyDescent="0.25">
      <c r="C37" s="94">
        <v>2009</v>
      </c>
      <c r="D37" s="95">
        <v>498380</v>
      </c>
      <c r="E37" s="95">
        <v>115763</v>
      </c>
      <c r="F37" s="95">
        <v>208735</v>
      </c>
      <c r="G37" s="95">
        <v>68767</v>
      </c>
      <c r="H37" s="95">
        <f t="shared" si="9"/>
        <v>277502</v>
      </c>
      <c r="I37" s="108">
        <f t="shared" si="10"/>
        <v>670.92501900000002</v>
      </c>
      <c r="J37" s="96">
        <f t="shared" si="10"/>
        <v>139.33058299999999</v>
      </c>
      <c r="K37" s="96">
        <f t="shared" si="10"/>
        <v>810.25560199999995</v>
      </c>
      <c r="L37" s="97">
        <f t="shared" si="11"/>
        <v>267.853585886411</v>
      </c>
      <c r="M37" s="97">
        <f t="shared" si="11"/>
        <v>168.84380468344798</v>
      </c>
      <c r="N37" s="97"/>
      <c r="O37" s="103"/>
      <c r="P37" s="103"/>
      <c r="Q37" s="100">
        <v>670925019</v>
      </c>
      <c r="R37" s="100">
        <v>139330583</v>
      </c>
      <c r="S37" s="100">
        <f>+Q37+R37</f>
        <v>810255602</v>
      </c>
      <c r="T37" s="20"/>
      <c r="U37" s="20"/>
    </row>
    <row r="38" spans="3:25" ht="15" customHeight="1" x14ac:dyDescent="0.25">
      <c r="C38" s="94">
        <v>2010</v>
      </c>
      <c r="D38" s="95">
        <f>+Tbl_SNAP_Caseload_Payments!B27</f>
        <v>627537</v>
      </c>
      <c r="E38" s="95">
        <f>+Tbl_SNAP_Caseload_Payments!C27</f>
        <v>132025</v>
      </c>
      <c r="F38" s="95">
        <f>+Tbl_SNAP_Caseload_Payments!D27</f>
        <v>274384</v>
      </c>
      <c r="G38" s="95">
        <f>+Tbl_SNAP_Caseload_Payments!E27</f>
        <v>76215</v>
      </c>
      <c r="H38" s="95">
        <f t="shared" si="9"/>
        <v>350599</v>
      </c>
      <c r="I38" s="108">
        <f t="shared" ref="I38" si="12">+Q38/1000000</f>
        <v>981.09569199999999</v>
      </c>
      <c r="J38" s="96">
        <f t="shared" ref="J38" si="13">+R38/1000000</f>
        <v>190.957955</v>
      </c>
      <c r="K38" s="96">
        <f t="shared" ref="K38" si="14">+S38/1000000</f>
        <v>1172.053647</v>
      </c>
      <c r="L38" s="97">
        <f t="shared" ref="L38" si="15">+(Q38/F38)/12</f>
        <v>297.969175802282</v>
      </c>
      <c r="M38" s="97">
        <f t="shared" ref="M38" si="16">+(R38/G38)/12</f>
        <v>208.79305801570118</v>
      </c>
      <c r="N38" s="97"/>
      <c r="O38" s="103"/>
      <c r="P38" s="103"/>
      <c r="Q38" s="100">
        <f>+Tbl_SNAP_Caseload_Payments!Y27</f>
        <v>981095692</v>
      </c>
      <c r="R38" s="100">
        <f>+Tbl_SNAP_Caseload_Payments!Z27</f>
        <v>190957955</v>
      </c>
      <c r="S38" s="100">
        <f>+Q38+R38</f>
        <v>1172053647</v>
      </c>
      <c r="T38" s="20"/>
      <c r="U38" s="20"/>
    </row>
    <row r="39" spans="3:25" ht="15" customHeight="1" x14ac:dyDescent="0.25">
      <c r="C39" s="94">
        <v>2011</v>
      </c>
      <c r="D39" s="95">
        <f>+Tbl_SNAP_Caseload_Payments!B28</f>
        <v>705470.5</v>
      </c>
      <c r="E39" s="95">
        <f>+Tbl_SNAP_Caseload_Payments!C28</f>
        <v>135827.58333333334</v>
      </c>
      <c r="F39" s="95">
        <f>+Tbl_SNAP_Caseload_Payments!D28</f>
        <v>317312.08333333331</v>
      </c>
      <c r="G39" s="95">
        <f>+Tbl_SNAP_Caseload_Payments!E28</f>
        <v>79301.166666666672</v>
      </c>
      <c r="H39" s="95">
        <f t="shared" ref="H39" si="17">+G39+F39</f>
        <v>396613.25</v>
      </c>
      <c r="I39" s="108">
        <f t="shared" ref="I39" si="18">+Q39/1000000</f>
        <v>1109.998081</v>
      </c>
      <c r="J39" s="96">
        <f t="shared" ref="J39" si="19">+R39/1000000</f>
        <v>195.97515799999999</v>
      </c>
      <c r="K39" s="96">
        <f t="shared" ref="K39" si="20">+S39/1000000</f>
        <v>1305.9732389999999</v>
      </c>
      <c r="L39" s="97">
        <f t="shared" ref="L39" si="21">+(Q39/F39)/12</f>
        <v>291.51061349959099</v>
      </c>
      <c r="M39" s="97">
        <f t="shared" ref="M39" si="22">+(R39/G39)/12</f>
        <v>205.93975918807413</v>
      </c>
      <c r="N39" s="97"/>
      <c r="O39" s="103"/>
      <c r="P39" s="103"/>
      <c r="Q39" s="100">
        <f>+Tbl_SNAP_Caseload_Payments!Y28</f>
        <v>1109998081</v>
      </c>
      <c r="R39" s="100">
        <f>+Tbl_SNAP_Caseload_Payments!Z28</f>
        <v>195975158</v>
      </c>
      <c r="S39" s="100">
        <f>+Q39+R39</f>
        <v>1305973239</v>
      </c>
      <c r="T39" s="20"/>
      <c r="U39" s="20"/>
    </row>
    <row r="40" spans="3:25" ht="15" customHeight="1" x14ac:dyDescent="0.25">
      <c r="C40" s="94">
        <v>2012</v>
      </c>
      <c r="D40" s="95">
        <f>+Tbl_SNAP_Caseload_Payments!B29</f>
        <v>768841</v>
      </c>
      <c r="E40" s="95">
        <f>+Tbl_SNAP_Caseload_Payments!C29</f>
        <v>136250.5</v>
      </c>
      <c r="F40" s="95">
        <f>+Tbl_SNAP_Caseload_Payments!D29</f>
        <v>352637.25</v>
      </c>
      <c r="G40" s="95">
        <f>+Tbl_SNAP_Caseload_Payments!E29</f>
        <v>81586</v>
      </c>
      <c r="H40" s="95">
        <f t="shared" ref="H40:H45" si="23">+G40+F40</f>
        <v>434223.25</v>
      </c>
      <c r="I40" s="108">
        <f t="shared" ref="I40:I45" si="24">+Q40/1000000</f>
        <v>1210.0183609999999</v>
      </c>
      <c r="J40" s="96">
        <f t="shared" ref="J40:J45" si="25">+R40/1000000</f>
        <v>191.278402</v>
      </c>
      <c r="K40" s="96">
        <f t="shared" ref="K40:K45" si="26">+S40/1000000</f>
        <v>1401.2967630000001</v>
      </c>
      <c r="L40" s="97">
        <f t="shared" ref="L40:L45" si="27">+(Q40/F40)/12</f>
        <v>285.94501408080589</v>
      </c>
      <c r="M40" s="97">
        <f t="shared" ref="M40:M45" si="28">+(R40/G40)/12</f>
        <v>195.37502553542683</v>
      </c>
      <c r="N40" s="97"/>
      <c r="O40" s="103"/>
      <c r="P40" s="103"/>
      <c r="Q40" s="100">
        <f>+Tbl_SNAP_Caseload_Payments!Y29</f>
        <v>1210018361</v>
      </c>
      <c r="R40" s="100">
        <f>+Tbl_SNAP_Caseload_Payments!Z29</f>
        <v>191278402</v>
      </c>
      <c r="S40" s="100">
        <f t="shared" ref="S40:S45" si="29">+Q40+R40</f>
        <v>1401296763</v>
      </c>
      <c r="T40" s="20"/>
      <c r="U40" s="20"/>
    </row>
    <row r="41" spans="3:25" ht="15" customHeight="1" x14ac:dyDescent="0.25">
      <c r="C41" s="94">
        <v>2013</v>
      </c>
      <c r="D41" s="95">
        <f>+Tbl_SNAP_Caseload_Payments!B30</f>
        <v>800948.41666666663</v>
      </c>
      <c r="E41" s="95">
        <f>+Tbl_SNAP_Caseload_Payments!C30</f>
        <v>134528.5</v>
      </c>
      <c r="F41" s="95">
        <f>+Tbl_SNAP_Caseload_Payments!D30</f>
        <v>370809.91666666669</v>
      </c>
      <c r="G41" s="95">
        <f>+Tbl_SNAP_Caseload_Payments!E30</f>
        <v>82434.25</v>
      </c>
      <c r="H41" s="95">
        <f t="shared" si="23"/>
        <v>453244.16666666669</v>
      </c>
      <c r="I41" s="108">
        <f t="shared" si="24"/>
        <v>1441.5714029999999</v>
      </c>
      <c r="J41" s="96">
        <f t="shared" si="25"/>
        <v>183.72348099999999</v>
      </c>
      <c r="K41" s="96">
        <f t="shared" si="26"/>
        <v>1625.2948839999999</v>
      </c>
      <c r="L41" s="97">
        <f t="shared" si="27"/>
        <v>323.96908726146529</v>
      </c>
      <c r="M41" s="97">
        <f t="shared" si="28"/>
        <v>185.72729276160496</v>
      </c>
      <c r="N41" s="97"/>
      <c r="O41" s="103"/>
      <c r="P41" s="103"/>
      <c r="Q41" s="100">
        <f>+Tbl_SNAP_Caseload_Payments!Y30</f>
        <v>1441571403</v>
      </c>
      <c r="R41" s="100">
        <f>+Tbl_SNAP_Caseload_Payments!Z30</f>
        <v>183723481</v>
      </c>
      <c r="S41" s="100">
        <f t="shared" si="29"/>
        <v>1625294884</v>
      </c>
      <c r="T41" s="20"/>
      <c r="U41" s="20"/>
    </row>
    <row r="42" spans="3:25" ht="15" customHeight="1" x14ac:dyDescent="0.25">
      <c r="C42" s="94">
        <v>2014</v>
      </c>
      <c r="D42" s="95">
        <f>+Tbl_SNAP_Caseload_Payments!B31</f>
        <v>805489.25</v>
      </c>
      <c r="E42" s="95">
        <f>+Tbl_SNAP_Caseload_Payments!C31</f>
        <v>126127.58333333333</v>
      </c>
      <c r="F42" s="95">
        <f>+Tbl_SNAP_Caseload_Payments!D31</f>
        <v>371801.66666666669</v>
      </c>
      <c r="G42" s="95">
        <f>+Tbl_SNAP_Caseload_Payments!E31</f>
        <v>79838.666666666672</v>
      </c>
      <c r="H42" s="95">
        <f t="shared" si="23"/>
        <v>451640.33333333337</v>
      </c>
      <c r="I42" s="108">
        <f t="shared" si="24"/>
        <v>1198.6046610000001</v>
      </c>
      <c r="J42" s="96">
        <f t="shared" si="25"/>
        <v>158.38095999999999</v>
      </c>
      <c r="K42" s="96">
        <f t="shared" si="26"/>
        <v>1356.985621</v>
      </c>
      <c r="L42" s="97">
        <f t="shared" si="27"/>
        <v>268.64785907361005</v>
      </c>
      <c r="M42" s="97">
        <f t="shared" si="28"/>
        <v>165.31354899046408</v>
      </c>
      <c r="N42" s="97"/>
      <c r="O42" s="103"/>
      <c r="P42" s="103"/>
      <c r="Q42" s="100">
        <f>+Tbl_SNAP_Caseload_Payments!Y31</f>
        <v>1198604661</v>
      </c>
      <c r="R42" s="100">
        <f>+Tbl_SNAP_Caseload_Payments!Z31</f>
        <v>158380960</v>
      </c>
      <c r="S42" s="100">
        <f t="shared" si="29"/>
        <v>1356985621</v>
      </c>
      <c r="T42" s="20"/>
      <c r="U42" s="20"/>
    </row>
    <row r="43" spans="3:25" ht="15" customHeight="1" x14ac:dyDescent="0.25">
      <c r="C43" s="94">
        <v>2015</v>
      </c>
      <c r="D43" s="95">
        <f>+Tbl_SNAP_Caseload_Payments!B32</f>
        <v>754169.33333333337</v>
      </c>
      <c r="E43" s="95">
        <f>+Tbl_SNAP_Caseload_Payments!C32</f>
        <v>117777.33333333333</v>
      </c>
      <c r="F43" s="95">
        <f>+Tbl_SNAP_Caseload_Payments!D32</f>
        <v>334929.33333333331</v>
      </c>
      <c r="G43" s="95">
        <f>+Tbl_SNAP_Caseload_Payments!E32</f>
        <v>76838.583333333328</v>
      </c>
      <c r="H43" s="95">
        <f t="shared" si="23"/>
        <v>411767.91666666663</v>
      </c>
      <c r="I43" s="108">
        <f t="shared" si="24"/>
        <v>1101.0884659999999</v>
      </c>
      <c r="J43" s="96">
        <f t="shared" si="25"/>
        <v>146.19993199999999</v>
      </c>
      <c r="K43" s="96">
        <f t="shared" si="26"/>
        <v>1247.2883979999999</v>
      </c>
      <c r="L43" s="97">
        <f t="shared" si="27"/>
        <v>273.96039413289174</v>
      </c>
      <c r="M43" s="97">
        <f t="shared" si="28"/>
        <v>158.55742178137504</v>
      </c>
      <c r="N43" s="97"/>
      <c r="O43" s="103"/>
      <c r="P43" s="103"/>
      <c r="Q43" s="100">
        <f>+Tbl_SNAP_Caseload_Payments!Y32</f>
        <v>1101088466</v>
      </c>
      <c r="R43" s="100">
        <f>+Tbl_SNAP_Caseload_Payments!Z32</f>
        <v>146199932</v>
      </c>
      <c r="S43" s="100">
        <f t="shared" si="29"/>
        <v>1247288398</v>
      </c>
      <c r="T43" s="20"/>
      <c r="U43" s="20"/>
    </row>
    <row r="44" spans="3:25" ht="15" customHeight="1" x14ac:dyDescent="0.25">
      <c r="C44" s="94">
        <v>2016</v>
      </c>
      <c r="D44" s="95">
        <f>+Tbl_SNAP_Caseload_Payments!B33</f>
        <v>724550.75</v>
      </c>
      <c r="E44" s="95">
        <f>+Tbl_SNAP_Caseload_Payments!C33</f>
        <v>110491.08333333333</v>
      </c>
      <c r="F44" s="95">
        <f>+Tbl_SNAP_Caseload_Payments!D33</f>
        <v>316983.16666666669</v>
      </c>
      <c r="G44" s="95">
        <f>+Tbl_SNAP_Caseload_Payments!E33</f>
        <v>74540.416666666672</v>
      </c>
      <c r="H44" s="95">
        <f t="shared" si="23"/>
        <v>391523.58333333337</v>
      </c>
      <c r="I44" s="108">
        <f t="shared" si="24"/>
        <v>1053.093441</v>
      </c>
      <c r="J44" s="96">
        <f t="shared" si="25"/>
        <v>135.71573000000001</v>
      </c>
      <c r="K44" s="96">
        <f t="shared" si="26"/>
        <v>1188.8091710000001</v>
      </c>
      <c r="L44" s="97">
        <f t="shared" si="27"/>
        <v>276.85314546145719</v>
      </c>
      <c r="M44" s="97">
        <f t="shared" si="28"/>
        <v>151.72499259350352</v>
      </c>
      <c r="N44" s="97"/>
      <c r="O44" s="103"/>
      <c r="P44" s="103"/>
      <c r="Q44" s="100">
        <f>+Tbl_SNAP_Caseload_Payments!Y33</f>
        <v>1053093441</v>
      </c>
      <c r="R44" s="100">
        <f>+Tbl_SNAP_Caseload_Payments!Z33</f>
        <v>135715730</v>
      </c>
      <c r="S44" s="100">
        <f t="shared" si="29"/>
        <v>1188809171</v>
      </c>
      <c r="T44" s="20"/>
      <c r="U44" s="20"/>
    </row>
    <row r="45" spans="3:25" ht="15" customHeight="1" x14ac:dyDescent="0.25">
      <c r="C45" s="94">
        <v>2017</v>
      </c>
      <c r="D45" s="95">
        <f>+Tbl_SNAP_Caseload_Payments!B34</f>
        <v>687409.75</v>
      </c>
      <c r="E45" s="95">
        <f>+Tbl_SNAP_Caseload_Payments!C34</f>
        <v>102689.41666666667</v>
      </c>
      <c r="F45" s="95">
        <f>+Tbl_SNAP_Caseload_Payments!D34</f>
        <v>301164.91666666669</v>
      </c>
      <c r="G45" s="95">
        <f>+Tbl_SNAP_Caseload_Payments!E34</f>
        <v>71640.25</v>
      </c>
      <c r="H45" s="95">
        <f t="shared" si="23"/>
        <v>372805.16666666669</v>
      </c>
      <c r="I45" s="108">
        <f t="shared" si="24"/>
        <v>1009.9316330100002</v>
      </c>
      <c r="J45" s="96">
        <f t="shared" si="25"/>
        <v>124.88131936000001</v>
      </c>
      <c r="K45" s="96">
        <f t="shared" si="26"/>
        <v>1134.8129523700002</v>
      </c>
      <c r="L45" s="97">
        <f t="shared" si="27"/>
        <v>279.45143926126855</v>
      </c>
      <c r="M45" s="97">
        <f t="shared" si="28"/>
        <v>145.2643815918193</v>
      </c>
      <c r="N45" s="97"/>
      <c r="O45" s="103"/>
      <c r="P45" s="103"/>
      <c r="Q45" s="100">
        <f>+Tbl_SNAP_Caseload_Payments!Y34</f>
        <v>1009931633.0100001</v>
      </c>
      <c r="R45" s="100">
        <f>+Tbl_SNAP_Caseload_Payments!Z34</f>
        <v>124881319.36</v>
      </c>
      <c r="S45" s="100">
        <f t="shared" si="29"/>
        <v>1134812952.3700001</v>
      </c>
      <c r="T45" s="20"/>
      <c r="U45" s="20"/>
    </row>
    <row r="46" spans="3:25" ht="15" customHeight="1" x14ac:dyDescent="0.25">
      <c r="C46" s="94">
        <v>2018</v>
      </c>
      <c r="D46" s="95">
        <f>+Tbl_SNAP_Caseload_Payments!B35</f>
        <v>642493</v>
      </c>
      <c r="E46" s="95">
        <f>+Tbl_SNAP_Caseload_Payments!C35</f>
        <v>101376</v>
      </c>
      <c r="F46" s="95">
        <f>+Tbl_SNAP_Caseload_Payments!D35</f>
        <v>283686</v>
      </c>
      <c r="G46" s="95">
        <f>+Tbl_SNAP_Caseload_Payments!E35</f>
        <v>71097</v>
      </c>
      <c r="H46" s="95">
        <f t="shared" ref="H46" si="30">+G46+F46</f>
        <v>354783</v>
      </c>
      <c r="I46" s="108">
        <f t="shared" ref="I46" si="31">+Q46/1000000</f>
        <v>949.90788499999996</v>
      </c>
      <c r="J46" s="96">
        <f t="shared" ref="J46" si="32">+R46/1000000</f>
        <v>124.293575</v>
      </c>
      <c r="K46" s="96">
        <f t="shared" ref="K46" si="33">+S46/1000000</f>
        <v>1074.20146</v>
      </c>
      <c r="L46" s="97">
        <f t="shared" ref="L46" si="34">+(Q46/F46)/12</f>
        <v>279.03735262461549</v>
      </c>
      <c r="M46" s="97">
        <f t="shared" ref="M46" si="35">+(R46/G46)/12</f>
        <v>145.68544265815248</v>
      </c>
      <c r="N46" s="97"/>
      <c r="O46" s="103"/>
      <c r="P46" s="103"/>
      <c r="Q46" s="100">
        <f>+Tbl_SNAP_Caseload_Payments!Y35</f>
        <v>949907885</v>
      </c>
      <c r="R46" s="100">
        <f>+Tbl_SNAP_Caseload_Payments!Z35</f>
        <v>124293575</v>
      </c>
      <c r="S46" s="100">
        <f t="shared" ref="S46" si="36">+Q46+R46</f>
        <v>1074201460</v>
      </c>
      <c r="T46" s="20"/>
      <c r="U46" s="20"/>
    </row>
    <row r="47" spans="3:25" ht="15" customHeight="1" x14ac:dyDescent="0.25">
      <c r="C47" s="94">
        <v>2019</v>
      </c>
      <c r="D47" s="95">
        <f>+Tbl_SNAP_Caseload_Payments!B36</f>
        <v>608850.25</v>
      </c>
      <c r="E47" s="95">
        <f>+Tbl_SNAP_Caseload_Payments!C36</f>
        <v>99697.416666666672</v>
      </c>
      <c r="F47" s="95">
        <f>+Tbl_SNAP_Caseload_Payments!D36</f>
        <v>272912.25</v>
      </c>
      <c r="G47" s="95">
        <f>+Tbl_SNAP_Caseload_Payments!E36</f>
        <v>70504.666666666672</v>
      </c>
      <c r="H47" s="95">
        <f t="shared" ref="H47" si="37">+G47+F47</f>
        <v>343416.91666666669</v>
      </c>
      <c r="I47" s="108">
        <f t="shared" ref="I47" si="38">+Q47/1000000</f>
        <v>897.67677406999996</v>
      </c>
      <c r="J47" s="96">
        <f t="shared" ref="J47" si="39">+R47/1000000</f>
        <v>120.62814734999999</v>
      </c>
      <c r="K47" s="96">
        <f t="shared" ref="K47" si="40">+S47/1000000</f>
        <v>1018.3049214199999</v>
      </c>
      <c r="L47" s="97">
        <f t="shared" ref="L47" si="41">+(Q47/F47)/12</f>
        <v>274.10421422697829</v>
      </c>
      <c r="M47" s="97">
        <f t="shared" ref="M47" si="42">+(R47/G47)/12</f>
        <v>142.57702486596631</v>
      </c>
      <c r="N47" s="97"/>
      <c r="O47" s="103"/>
      <c r="P47" s="103"/>
      <c r="Q47" s="100">
        <f>+Tbl_SNAP_Caseload_Payments!Y36</f>
        <v>897676774.06999993</v>
      </c>
      <c r="R47" s="100">
        <f>+Tbl_SNAP_Caseload_Payments!Z36</f>
        <v>120628147.34999999</v>
      </c>
      <c r="S47" s="100">
        <f t="shared" ref="S47" si="43">+Q47+R47</f>
        <v>1018304921.42</v>
      </c>
      <c r="T47" s="20"/>
      <c r="U47" s="20"/>
    </row>
    <row r="48" spans="3:25" ht="12.75" hidden="1" customHeight="1" x14ac:dyDescent="0.2">
      <c r="C48" s="128" t="s">
        <v>41</v>
      </c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33"/>
      <c r="O48" s="27"/>
      <c r="P48" s="27"/>
    </row>
    <row r="49" spans="1:139" ht="45.75" hidden="1" customHeight="1" x14ac:dyDescent="0.2">
      <c r="C49" s="128" t="s">
        <v>42</v>
      </c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33"/>
      <c r="O49" s="27"/>
      <c r="P49" s="27"/>
    </row>
    <row r="50" spans="1:139" ht="12.95" hidden="1" customHeight="1" x14ac:dyDescent="0.2">
      <c r="C50" s="118" t="s">
        <v>107</v>
      </c>
      <c r="D50" s="118"/>
      <c r="E50" s="118"/>
      <c r="F50" s="118"/>
      <c r="G50" s="118"/>
      <c r="H50" s="53"/>
      <c r="I50" s="53"/>
      <c r="J50" s="53"/>
      <c r="K50" s="53"/>
      <c r="L50" s="53"/>
      <c r="M50" s="53"/>
      <c r="N50" s="33"/>
      <c r="O50" s="27"/>
      <c r="P50" s="27"/>
      <c r="Q50" s="119"/>
      <c r="R50" s="119"/>
      <c r="S50" s="119"/>
      <c r="T50" s="119"/>
      <c r="U50" s="119"/>
      <c r="V50" s="119"/>
      <c r="W50" s="119"/>
      <c r="X50" s="119"/>
      <c r="Y50" s="119"/>
    </row>
    <row r="51" spans="1:139" ht="12.95" hidden="1" customHeight="1" x14ac:dyDescent="0.2">
      <c r="L51" s="33"/>
      <c r="M51" s="33"/>
      <c r="N51" s="33"/>
      <c r="O51" s="27"/>
      <c r="P51" s="27"/>
    </row>
    <row r="52" spans="1:139" ht="15" hidden="1" customHeight="1" x14ac:dyDescent="0.2">
      <c r="C52" s="52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27"/>
      <c r="P52" s="27"/>
    </row>
    <row r="53" spans="1:139" ht="15" hidden="1" customHeight="1" x14ac:dyDescent="0.2">
      <c r="C53" s="120" t="s">
        <v>43</v>
      </c>
      <c r="D53" s="120"/>
      <c r="E53" s="120"/>
      <c r="F53" s="120"/>
      <c r="G53" s="120"/>
      <c r="H53" s="120"/>
      <c r="I53" s="120"/>
      <c r="J53" s="33"/>
      <c r="K53" s="33"/>
      <c r="L53" s="33"/>
      <c r="M53" s="33"/>
      <c r="N53" s="33"/>
      <c r="O53" s="27"/>
      <c r="P53" s="27"/>
    </row>
    <row r="54" spans="1:139" ht="0.75" hidden="1" customHeight="1" x14ac:dyDescent="0.2">
      <c r="J54" s="33"/>
      <c r="K54" s="33"/>
      <c r="L54" s="33"/>
      <c r="M54" s="33"/>
      <c r="N54" s="33"/>
      <c r="O54" s="27"/>
      <c r="P54" s="27"/>
    </row>
    <row r="55" spans="1:139" ht="15" hidden="1" customHeight="1" x14ac:dyDescent="0.2"/>
    <row r="56" spans="1:139" ht="15" hidden="1" customHeight="1" x14ac:dyDescent="0.2">
      <c r="C56" s="28" t="s">
        <v>4</v>
      </c>
      <c r="DK56" s="7">
        <v>34</v>
      </c>
      <c r="DL56" s="7">
        <v>35</v>
      </c>
      <c r="DM56" s="7">
        <v>36</v>
      </c>
      <c r="DN56" s="7">
        <v>37</v>
      </c>
      <c r="DO56" s="7">
        <v>38</v>
      </c>
      <c r="DP56" s="7">
        <v>39</v>
      </c>
      <c r="DQ56" s="7">
        <v>40</v>
      </c>
      <c r="DR56" s="7">
        <v>41</v>
      </c>
      <c r="DS56" s="7">
        <v>42</v>
      </c>
      <c r="DT56" s="7">
        <v>43</v>
      </c>
      <c r="DU56" s="7">
        <v>44</v>
      </c>
      <c r="DV56" s="7">
        <v>45</v>
      </c>
      <c r="DW56" s="7">
        <v>46</v>
      </c>
      <c r="DX56" s="7">
        <v>47</v>
      </c>
      <c r="DY56" s="7">
        <v>48</v>
      </c>
      <c r="DZ56" s="7">
        <v>49</v>
      </c>
      <c r="EA56" s="7">
        <v>50</v>
      </c>
      <c r="EB56" s="7">
        <v>51</v>
      </c>
      <c r="EC56" s="7">
        <v>52</v>
      </c>
      <c r="ED56" s="7">
        <v>53</v>
      </c>
      <c r="EE56" s="7">
        <v>54</v>
      </c>
      <c r="EF56" s="7">
        <v>55</v>
      </c>
      <c r="EG56" s="7">
        <v>56</v>
      </c>
      <c r="EH56" s="7">
        <v>57</v>
      </c>
      <c r="EI56" s="7">
        <v>58</v>
      </c>
    </row>
    <row r="57" spans="1:139" ht="15" hidden="1" customHeight="1" x14ac:dyDescent="0.2"/>
    <row r="58" spans="1:139" s="16" customFormat="1" ht="15" hidden="1" customHeight="1" x14ac:dyDescent="0.2">
      <c r="D58" s="32">
        <f>AVERAGE(D72:D81)</f>
        <v>2.4864911904351129E-2</v>
      </c>
      <c r="E58" s="32">
        <f t="shared" ref="E58:M58" si="44">AVERAGE(E72:E81)</f>
        <v>-1.3071991905425157E-2</v>
      </c>
      <c r="F58" s="32">
        <f t="shared" si="44"/>
        <v>3.3782389706501867E-2</v>
      </c>
      <c r="G58" s="32">
        <f t="shared" si="44"/>
        <v>3.4215550930672203E-3</v>
      </c>
      <c r="H58" s="32">
        <f t="shared" si="44"/>
        <v>2.6411325489301536E-2</v>
      </c>
      <c r="I58" s="32">
        <f t="shared" si="44"/>
        <v>4.2626650440362589E-2</v>
      </c>
      <c r="J58" s="32">
        <f t="shared" si="44"/>
        <v>-6.7238132424522297E-3</v>
      </c>
      <c r="K58" s="32">
        <f t="shared" si="44"/>
        <v>3.4995070881133142E-2</v>
      </c>
      <c r="L58" s="32">
        <f t="shared" si="44"/>
        <v>5.4439817552470226E-3</v>
      </c>
      <c r="M58" s="32">
        <f t="shared" si="44"/>
        <v>-1.3263278579591609E-2</v>
      </c>
      <c r="N58" s="32"/>
    </row>
    <row r="59" spans="1:139" s="16" customFormat="1" ht="15" hidden="1" customHeight="1" x14ac:dyDescent="0.2">
      <c r="A59" s="16">
        <f>+B59-1</f>
        <v>1996</v>
      </c>
      <c r="B59" s="16">
        <f>+A60</f>
        <v>1997</v>
      </c>
      <c r="D59" s="32">
        <f t="shared" ref="D59:M59" si="45">+(D25-D24)/D24</f>
        <v>-5.7640569050614536E-2</v>
      </c>
      <c r="E59" s="32">
        <f t="shared" si="45"/>
        <v>-0.13058950174859305</v>
      </c>
      <c r="F59" s="32">
        <f t="shared" si="45"/>
        <v>-7.2027726480609677E-2</v>
      </c>
      <c r="G59" s="32">
        <f t="shared" si="45"/>
        <v>-9.7514340344168254E-2</v>
      </c>
      <c r="H59" s="32">
        <f t="shared" si="45"/>
        <v>-8.0825026718841148E-2</v>
      </c>
      <c r="I59" s="32">
        <f t="shared" si="45"/>
        <v>-7.2995011402692753E-2</v>
      </c>
      <c r="J59" s="32">
        <f t="shared" si="45"/>
        <v>-0.16456442204141572</v>
      </c>
      <c r="K59" s="32">
        <f t="shared" si="45"/>
        <v>-0.10432189128815519</v>
      </c>
      <c r="L59" s="32">
        <f t="shared" si="45"/>
        <v>-1.0423640335875154E-3</v>
      </c>
      <c r="M59" s="32">
        <f t="shared" si="45"/>
        <v>-7.4294899846738316E-2</v>
      </c>
      <c r="N59" s="32"/>
    </row>
    <row r="60" spans="1:139" s="16" customFormat="1" ht="15" hidden="1" customHeight="1" x14ac:dyDescent="0.2">
      <c r="A60" s="16">
        <f>+B60-1</f>
        <v>1997</v>
      </c>
      <c r="B60" s="16">
        <f>+A61</f>
        <v>1998</v>
      </c>
      <c r="D60" s="32">
        <f t="shared" ref="D60:M60" si="46">+(D26-D25)/D25</f>
        <v>-0.15345838871626044</v>
      </c>
      <c r="E60" s="32">
        <f t="shared" si="46"/>
        <v>-0.20999653566342044</v>
      </c>
      <c r="F60" s="32">
        <f t="shared" si="46"/>
        <v>-0.19449096425643433</v>
      </c>
      <c r="G60" s="32">
        <f t="shared" si="46"/>
        <v>-0.16499453253143795</v>
      </c>
      <c r="H60" s="32">
        <f t="shared" si="46"/>
        <v>-0.1844944434407586</v>
      </c>
      <c r="I60" s="32">
        <f t="shared" si="46"/>
        <v>-0.17744624317271582</v>
      </c>
      <c r="J60" s="32">
        <f t="shared" si="46"/>
        <v>-0.2666742902580389</v>
      </c>
      <c r="K60" s="32">
        <f t="shared" si="46"/>
        <v>-0.20591897365585843</v>
      </c>
      <c r="L60" s="32">
        <f t="shared" si="46"/>
        <v>2.1160186077843916E-2</v>
      </c>
      <c r="M60" s="32">
        <f t="shared" si="46"/>
        <v>-0.12177136759937332</v>
      </c>
      <c r="N60" s="32"/>
    </row>
    <row r="61" spans="1:139" s="16" customFormat="1" ht="15" hidden="1" customHeight="1" x14ac:dyDescent="0.2">
      <c r="A61" s="16">
        <f>+B61-1</f>
        <v>1998</v>
      </c>
      <c r="B61" s="16">
        <f>+A62</f>
        <v>1999</v>
      </c>
      <c r="D61" s="32">
        <f t="shared" ref="D61:M61" si="47">+(D27-D26)/D26</f>
        <v>-9.7061096880859871E-2</v>
      </c>
      <c r="E61" s="32">
        <f t="shared" si="47"/>
        <v>-0.13368415068904752</v>
      </c>
      <c r="F61" s="32">
        <f t="shared" si="47"/>
        <v>-0.10449306250271846</v>
      </c>
      <c r="G61" s="32">
        <f t="shared" si="47"/>
        <v>-6.3595737366792707E-2</v>
      </c>
      <c r="H61" s="32">
        <f t="shared" si="47"/>
        <v>-9.0301288314285064E-2</v>
      </c>
      <c r="I61" s="32">
        <f t="shared" si="47"/>
        <v>-9.0062884661195886E-2</v>
      </c>
      <c r="J61" s="32">
        <f t="shared" si="47"/>
        <v>-0.16015071807618797</v>
      </c>
      <c r="K61" s="32">
        <f t="shared" si="47"/>
        <v>-0.11071680304708209</v>
      </c>
      <c r="L61" s="32">
        <f t="shared" si="47"/>
        <v>1.61139766062019E-2</v>
      </c>
      <c r="M61" s="32">
        <f t="shared" si="47"/>
        <v>-0.10311249591910103</v>
      </c>
      <c r="N61" s="32"/>
    </row>
    <row r="62" spans="1:139" s="16" customFormat="1" ht="15" hidden="1" customHeight="1" x14ac:dyDescent="0.2">
      <c r="A62" s="16">
        <f>+B62-1</f>
        <v>1999</v>
      </c>
      <c r="B62" s="16">
        <f>+A63</f>
        <v>2000</v>
      </c>
      <c r="D62" s="32">
        <f t="shared" ref="D62:M62" si="48">+(D28-D27)/D27</f>
        <v>-6.3276853508172554E-2</v>
      </c>
      <c r="E62" s="32">
        <f t="shared" si="48"/>
        <v>-0.10435980839715409</v>
      </c>
      <c r="F62" s="32">
        <f t="shared" si="48"/>
        <v>-6.0625783200411877E-2</v>
      </c>
      <c r="G62" s="32">
        <f t="shared" si="48"/>
        <v>-4.6832389343402558E-2</v>
      </c>
      <c r="H62" s="32">
        <f t="shared" si="48"/>
        <v>-5.569882670296665E-2</v>
      </c>
      <c r="I62" s="32">
        <f t="shared" si="48"/>
        <v>-4.6670876435700483E-2</v>
      </c>
      <c r="J62" s="32">
        <f t="shared" si="48"/>
        <v>-0.10834038945528272</v>
      </c>
      <c r="K62" s="32">
        <f t="shared" si="48"/>
        <v>-6.3833813474558479E-2</v>
      </c>
      <c r="L62" s="32">
        <f t="shared" si="48"/>
        <v>1.4855535222432603E-2</v>
      </c>
      <c r="M62" s="32">
        <f t="shared" si="48"/>
        <v>-6.4530098824392354E-2</v>
      </c>
      <c r="N62" s="32"/>
    </row>
    <row r="63" spans="1:139" s="16" customFormat="1" ht="15" hidden="1" customHeight="1" x14ac:dyDescent="0.2">
      <c r="A63" s="16">
        <v>2000</v>
      </c>
      <c r="B63" s="16">
        <f>+A63+1</f>
        <v>2001</v>
      </c>
      <c r="C63" s="31"/>
      <c r="D63" s="32">
        <f t="shared" ref="D63:M63" si="49">+(D29-D28)/D28</f>
        <v>-1.257673488455959E-2</v>
      </c>
      <c r="E63" s="32">
        <f t="shared" si="49"/>
        <v>-6.9118539760952835E-2</v>
      </c>
      <c r="F63" s="32">
        <f t="shared" si="49"/>
        <v>-1.2450621496970073E-2</v>
      </c>
      <c r="G63" s="32">
        <f t="shared" si="49"/>
        <v>-3.4883081155433288E-2</v>
      </c>
      <c r="H63" s="32">
        <f t="shared" si="49"/>
        <v>-2.0538660424395113E-2</v>
      </c>
      <c r="I63" s="32">
        <f t="shared" si="49"/>
        <v>-1.0008638474369076E-3</v>
      </c>
      <c r="J63" s="32">
        <f t="shared" si="49"/>
        <v>-7.3769558635472132E-2</v>
      </c>
      <c r="K63" s="32">
        <f t="shared" si="49"/>
        <v>-2.0289957413457991E-2</v>
      </c>
      <c r="L63" s="32">
        <f t="shared" si="49"/>
        <v>1.1594111543960667E-2</v>
      </c>
      <c r="M63" s="32">
        <f t="shared" si="49"/>
        <v>-4.0291986101117734E-2</v>
      </c>
      <c r="N63" s="32"/>
    </row>
    <row r="64" spans="1:139" s="16" customFormat="1" ht="15" hidden="1" customHeight="1" x14ac:dyDescent="0.2">
      <c r="A64" s="16">
        <f>+B63</f>
        <v>2001</v>
      </c>
      <c r="B64" s="16">
        <f>+A64+1</f>
        <v>2002</v>
      </c>
      <c r="C64" s="31"/>
      <c r="D64" s="32">
        <f t="shared" ref="D64:M64" si="50">+(D30-D29)/D29</f>
        <v>4.5091781384751381E-2</v>
      </c>
      <c r="E64" s="32">
        <f t="shared" si="50"/>
        <v>7.3070090620854039E-2</v>
      </c>
      <c r="F64" s="32">
        <f t="shared" si="50"/>
        <v>4.9131918993067916E-2</v>
      </c>
      <c r="G64" s="32">
        <f t="shared" si="50"/>
        <v>4.9027991562624711E-2</v>
      </c>
      <c r="H64" s="32">
        <f t="shared" si="50"/>
        <v>4.9094996658137602E-2</v>
      </c>
      <c r="I64" s="32">
        <f t="shared" si="50"/>
        <v>0.11774198905647873</v>
      </c>
      <c r="J64" s="32">
        <f t="shared" si="50"/>
        <v>0.14980767849739371</v>
      </c>
      <c r="K64" s="32">
        <f t="shared" si="50"/>
        <v>0.12577779253169979</v>
      </c>
      <c r="L64" s="32">
        <f t="shared" si="50"/>
        <v>6.5396990427343898E-2</v>
      </c>
      <c r="M64" s="32">
        <f t="shared" si="50"/>
        <v>9.6069587985587013E-2</v>
      </c>
      <c r="N64" s="32"/>
    </row>
    <row r="65" spans="1:14" s="16" customFormat="1" ht="15" hidden="1" customHeight="1" x14ac:dyDescent="0.2">
      <c r="A65" s="16">
        <f t="shared" ref="A65:A72" si="51">+B64</f>
        <v>2002</v>
      </c>
      <c r="B65" s="16">
        <f t="shared" ref="B65:B72" si="52">+A65+1</f>
        <v>2003</v>
      </c>
      <c r="C65" s="31"/>
      <c r="D65" s="32">
        <f t="shared" ref="D65:M65" si="53">+(D31-D30)/D30</f>
        <v>0.12507048741551438</v>
      </c>
      <c r="E65" s="32">
        <f t="shared" si="53"/>
        <v>-1.3998176884148322E-2</v>
      </c>
      <c r="F65" s="32">
        <f t="shared" si="53"/>
        <v>0.11973250823435473</v>
      </c>
      <c r="G65" s="32">
        <f t="shared" si="53"/>
        <v>8.731409524844665E-3</v>
      </c>
      <c r="H65" s="32">
        <f t="shared" si="53"/>
        <v>8.029962739634347E-2</v>
      </c>
      <c r="I65" s="32">
        <f t="shared" si="53"/>
        <v>0.19963101971332192</v>
      </c>
      <c r="J65" s="32">
        <f t="shared" si="53"/>
        <v>3.5446198717393844E-2</v>
      </c>
      <c r="K65" s="32">
        <f t="shared" si="53"/>
        <v>0.15760732275992703</v>
      </c>
      <c r="L65" s="32">
        <f t="shared" si="53"/>
        <v>7.135499852992129E-2</v>
      </c>
      <c r="M65" s="32">
        <f t="shared" si="53"/>
        <v>2.6483550467743176E-2</v>
      </c>
      <c r="N65" s="32"/>
    </row>
    <row r="66" spans="1:14" s="16" customFormat="1" ht="15" hidden="1" customHeight="1" x14ac:dyDescent="0.2">
      <c r="A66" s="16">
        <f t="shared" si="51"/>
        <v>2003</v>
      </c>
      <c r="B66" s="16">
        <f t="shared" si="52"/>
        <v>2004</v>
      </c>
      <c r="C66" s="31"/>
      <c r="D66" s="32">
        <f t="shared" ref="D66:M66" si="54">+(D32-D31)/D31</f>
        <v>0.17521257407884566</v>
      </c>
      <c r="E66" s="32">
        <f t="shared" si="54"/>
        <v>0.10179055310557356</v>
      </c>
      <c r="F66" s="32">
        <f t="shared" si="54"/>
        <v>0.18551334391100494</v>
      </c>
      <c r="G66" s="32">
        <f t="shared" si="54"/>
        <v>6.7450839543862801E-2</v>
      </c>
      <c r="H66" s="32">
        <f t="shared" si="54"/>
        <v>0.14635047149299163</v>
      </c>
      <c r="I66" s="32">
        <f t="shared" si="54"/>
        <v>0.25778057962917711</v>
      </c>
      <c r="J66" s="32">
        <f t="shared" si="54"/>
        <v>0.1881671159092114</v>
      </c>
      <c r="K66" s="32">
        <f t="shared" si="54"/>
        <v>0.24184305869842199</v>
      </c>
      <c r="L66" s="32">
        <f t="shared" si="54"/>
        <v>6.0958601680317331E-2</v>
      </c>
      <c r="M66" s="32">
        <f t="shared" si="54"/>
        <v>0.11308837081146744</v>
      </c>
      <c r="N66" s="32"/>
    </row>
    <row r="67" spans="1:14" s="16" customFormat="1" ht="15" hidden="1" customHeight="1" x14ac:dyDescent="0.2">
      <c r="A67" s="16">
        <f t="shared" si="51"/>
        <v>2004</v>
      </c>
      <c r="B67" s="16">
        <f t="shared" si="52"/>
        <v>2005</v>
      </c>
      <c r="C67" s="31"/>
      <c r="D67" s="32">
        <f t="shared" ref="D67:M67" si="55">+(D33-D32)/D32</f>
        <v>0.11324421164548751</v>
      </c>
      <c r="E67" s="32">
        <f t="shared" si="55"/>
        <v>7.7475791829018939E-2</v>
      </c>
      <c r="F67" s="32">
        <f t="shared" si="55"/>
        <v>0.12243793139746462</v>
      </c>
      <c r="G67" s="32">
        <f t="shared" si="55"/>
        <v>5.6678050503860974E-2</v>
      </c>
      <c r="H67" s="32">
        <f t="shared" si="55"/>
        <v>0.10212586845701754</v>
      </c>
      <c r="I67" s="32">
        <f t="shared" si="55"/>
        <v>0.15964315432023513</v>
      </c>
      <c r="J67" s="32">
        <f t="shared" si="55"/>
        <v>0.13926201120454126</v>
      </c>
      <c r="K67" s="32">
        <f t="shared" si="55"/>
        <v>0.15517871547949666</v>
      </c>
      <c r="L67" s="32">
        <f t="shared" si="55"/>
        <v>3.3146797593029541E-2</v>
      </c>
      <c r="M67" s="32">
        <f t="shared" si="55"/>
        <v>7.8154325871822111E-2</v>
      </c>
      <c r="N67" s="32"/>
    </row>
    <row r="68" spans="1:14" s="16" customFormat="1" ht="15" hidden="1" customHeight="1" x14ac:dyDescent="0.2">
      <c r="A68" s="16">
        <f t="shared" si="51"/>
        <v>2005</v>
      </c>
      <c r="B68" s="16">
        <f t="shared" si="52"/>
        <v>2006</v>
      </c>
      <c r="C68" s="31"/>
      <c r="D68" s="32">
        <f t="shared" ref="D68:M68" si="56">+(D34-D33)/D33</f>
        <v>4.5081989327088581E-2</v>
      </c>
      <c r="E68" s="32">
        <f t="shared" si="56"/>
        <v>4.2759830643500987E-2</v>
      </c>
      <c r="F68" s="32">
        <f t="shared" si="56"/>
        <v>5.9558419635321068E-2</v>
      </c>
      <c r="G68" s="32">
        <f t="shared" si="56"/>
        <v>3.3975481611208405E-2</v>
      </c>
      <c r="H68" s="32">
        <f t="shared" si="56"/>
        <v>5.1982158685853312E-2</v>
      </c>
      <c r="I68" s="32">
        <f t="shared" si="56"/>
        <v>7.3465191030168547E-2</v>
      </c>
      <c r="J68" s="32">
        <f t="shared" si="56"/>
        <v>8.2338224291113302E-2</v>
      </c>
      <c r="K68" s="32">
        <f t="shared" si="56"/>
        <v>7.5382026717865314E-2</v>
      </c>
      <c r="L68" s="32">
        <f t="shared" si="56"/>
        <v>1.3125063363314961E-2</v>
      </c>
      <c r="M68" s="32">
        <f t="shared" si="56"/>
        <v>4.677358751732006E-2</v>
      </c>
      <c r="N68" s="32"/>
    </row>
    <row r="69" spans="1:14" s="16" customFormat="1" ht="15" hidden="1" customHeight="1" x14ac:dyDescent="0.2">
      <c r="A69" s="16">
        <f t="shared" si="51"/>
        <v>2006</v>
      </c>
      <c r="B69" s="16">
        <f t="shared" si="52"/>
        <v>2007</v>
      </c>
      <c r="C69" s="31"/>
      <c r="D69" s="32">
        <f t="shared" ref="D69:M69" si="57">+(D35-D34)/D34</f>
        <v>3.4564032134817541E-2</v>
      </c>
      <c r="E69" s="32">
        <f t="shared" si="57"/>
        <v>-4.8208491424451043E-2</v>
      </c>
      <c r="F69" s="32">
        <f t="shared" si="57"/>
        <v>3.8988955131406752E-2</v>
      </c>
      <c r="G69" s="32">
        <f t="shared" si="57"/>
        <v>-1.7984725301798472E-2</v>
      </c>
      <c r="H69" s="32">
        <f t="shared" si="57"/>
        <v>2.2405285119466468E-2</v>
      </c>
      <c r="I69" s="32">
        <f t="shared" si="57"/>
        <v>6.9046776686694136E-2</v>
      </c>
      <c r="J69" s="32">
        <f t="shared" si="57"/>
        <v>-4.1184127634994919E-2</v>
      </c>
      <c r="K69" s="32">
        <f t="shared" si="57"/>
        <v>4.5079628002993997E-2</v>
      </c>
      <c r="L69" s="32">
        <f t="shared" si="57"/>
        <v>2.892987592104462E-2</v>
      </c>
      <c r="M69" s="32">
        <f t="shared" si="57"/>
        <v>-2.3624278492334509E-2</v>
      </c>
      <c r="N69" s="32"/>
    </row>
    <row r="70" spans="1:14" s="16" customFormat="1" ht="15" hidden="1" customHeight="1" x14ac:dyDescent="0.2">
      <c r="A70" s="16">
        <f t="shared" si="51"/>
        <v>2007</v>
      </c>
      <c r="B70" s="16">
        <f t="shared" si="52"/>
        <v>2008</v>
      </c>
      <c r="C70" s="31"/>
      <c r="D70" s="32">
        <f t="shared" ref="D70:M70" si="58">+(D36-D35)/D35</f>
        <v>6.2746252716733578E-2</v>
      </c>
      <c r="E70" s="32">
        <f t="shared" si="58"/>
        <v>-1.9435776258590522E-2</v>
      </c>
      <c r="F70" s="32">
        <f t="shared" si="58"/>
        <v>6.8656443957648777E-2</v>
      </c>
      <c r="G70" s="32">
        <f t="shared" si="58"/>
        <v>2.243790767686904E-2</v>
      </c>
      <c r="H70" s="32">
        <f t="shared" si="58"/>
        <v>5.5734801592172402E-2</v>
      </c>
      <c r="I70" s="32">
        <f t="shared" si="58"/>
        <v>0.10822812118370508</v>
      </c>
      <c r="J70" s="32">
        <f t="shared" si="58"/>
        <v>-1.0673490793013695E-2</v>
      </c>
      <c r="K70" s="32">
        <f t="shared" si="58"/>
        <v>8.4509656408227274E-2</v>
      </c>
      <c r="L70" s="32">
        <f t="shared" si="58"/>
        <v>3.7029372208253544E-2</v>
      </c>
      <c r="M70" s="32">
        <f t="shared" si="58"/>
        <v>-3.2384752385713589E-2</v>
      </c>
      <c r="N70" s="32"/>
    </row>
    <row r="71" spans="1:14" s="16" customFormat="1" ht="15" hidden="1" customHeight="1" x14ac:dyDescent="0.2">
      <c r="A71" s="16">
        <f t="shared" si="51"/>
        <v>2008</v>
      </c>
      <c r="B71" s="16">
        <f t="shared" si="52"/>
        <v>2009</v>
      </c>
      <c r="C71" s="31"/>
      <c r="D71" s="32">
        <f t="shared" ref="D71:M71" si="59">+(D37-D36)/D36</f>
        <v>0.17017255102687701</v>
      </c>
      <c r="E71" s="32">
        <f t="shared" si="59"/>
        <v>6.4751708470148911E-2</v>
      </c>
      <c r="F71" s="32">
        <f t="shared" si="59"/>
        <v>0.18854022536911452</v>
      </c>
      <c r="G71" s="32">
        <f t="shared" si="59"/>
        <v>5.4595365528240833E-2</v>
      </c>
      <c r="H71" s="32">
        <f t="shared" si="59"/>
        <v>0.1522733878669601</v>
      </c>
      <c r="I71" s="32">
        <f t="shared" si="59"/>
        <v>0.38263087388842654</v>
      </c>
      <c r="J71" s="32">
        <f t="shared" si="59"/>
        <v>0.29074877910433844</v>
      </c>
      <c r="K71" s="32">
        <f t="shared" si="59"/>
        <v>0.36591088658042109</v>
      </c>
      <c r="L71" s="32">
        <f t="shared" si="59"/>
        <v>0.16330170773903324</v>
      </c>
      <c r="M71" s="32">
        <f t="shared" si="59"/>
        <v>0.22392798346672974</v>
      </c>
      <c r="N71" s="32"/>
    </row>
    <row r="72" spans="1:14" s="16" customFormat="1" ht="15" hidden="1" customHeight="1" x14ac:dyDescent="0.2">
      <c r="A72" s="16">
        <f t="shared" si="51"/>
        <v>2009</v>
      </c>
      <c r="B72" s="16">
        <f t="shared" si="52"/>
        <v>2010</v>
      </c>
      <c r="C72" s="31"/>
      <c r="D72" s="32">
        <f t="shared" ref="D72:M72" si="60">+(D38-D37)/D37</f>
        <v>0.25915365785143868</v>
      </c>
      <c r="E72" s="32">
        <f t="shared" si="60"/>
        <v>0.14047666352807028</v>
      </c>
      <c r="F72" s="32">
        <f t="shared" si="60"/>
        <v>0.3145088269815795</v>
      </c>
      <c r="G72" s="32">
        <f t="shared" si="60"/>
        <v>0.1083077638983815</v>
      </c>
      <c r="H72" s="32">
        <f t="shared" si="60"/>
        <v>0.26341071415701506</v>
      </c>
      <c r="I72" s="32">
        <f t="shared" si="60"/>
        <v>0.46230303568393227</v>
      </c>
      <c r="J72" s="32">
        <f t="shared" si="60"/>
        <v>0.37053869214054758</v>
      </c>
      <c r="K72" s="32">
        <f t="shared" si="60"/>
        <v>0.44652334906041169</v>
      </c>
      <c r="L72" s="32">
        <f t="shared" si="60"/>
        <v>0.11243302872429027</v>
      </c>
      <c r="M72" s="32">
        <f t="shared" si="60"/>
        <v>0.2366047922643707</v>
      </c>
    </row>
    <row r="73" spans="1:14" s="16" customFormat="1" ht="15" hidden="1" customHeight="1" x14ac:dyDescent="0.2">
      <c r="A73" s="16">
        <f t="shared" ref="A73:A78" si="61">+B72</f>
        <v>2010</v>
      </c>
      <c r="B73" s="16">
        <f t="shared" ref="B73:B78" si="62">+A73+1</f>
        <v>2011</v>
      </c>
      <c r="C73" s="31"/>
      <c r="D73" s="32">
        <f t="shared" ref="D73:M73" si="63">+(D39-D38)/D38</f>
        <v>0.12418949002210228</v>
      </c>
      <c r="E73" s="32">
        <f t="shared" si="63"/>
        <v>2.8801994571735226E-2</v>
      </c>
      <c r="F73" s="32">
        <f t="shared" si="63"/>
        <v>0.1564525749800765</v>
      </c>
      <c r="G73" s="32">
        <f t="shared" si="63"/>
        <v>4.0492903846574446E-2</v>
      </c>
      <c r="H73" s="32">
        <f t="shared" si="63"/>
        <v>0.13124466983647987</v>
      </c>
      <c r="I73" s="32">
        <f t="shared" si="63"/>
        <v>0.13138615330909023</v>
      </c>
      <c r="J73" s="32">
        <f t="shared" si="63"/>
        <v>2.6273862222707584E-2</v>
      </c>
      <c r="K73" s="32">
        <f t="shared" si="63"/>
        <v>0.11426063332747768</v>
      </c>
      <c r="L73" s="32">
        <f t="shared" si="63"/>
        <v>-2.1675269884213116E-2</v>
      </c>
      <c r="M73" s="32">
        <f t="shared" si="63"/>
        <v>-1.3665678613761554E-2</v>
      </c>
    </row>
    <row r="74" spans="1:14" s="16" customFormat="1" ht="15" hidden="1" customHeight="1" x14ac:dyDescent="0.2">
      <c r="A74" s="16">
        <f t="shared" si="61"/>
        <v>2011</v>
      </c>
      <c r="B74" s="16">
        <f t="shared" si="62"/>
        <v>2012</v>
      </c>
      <c r="C74" s="31"/>
      <c r="D74" s="32">
        <f t="shared" ref="D74:M74" si="64">+(D40-D39)/D39</f>
        <v>8.9827285478273011E-2</v>
      </c>
      <c r="E74" s="32">
        <f t="shared" si="64"/>
        <v>3.1136287364311025E-3</v>
      </c>
      <c r="F74" s="32">
        <f t="shared" si="64"/>
        <v>0.1113262574043168</v>
      </c>
      <c r="G74" s="32">
        <f t="shared" si="64"/>
        <v>2.8812102386051423E-2</v>
      </c>
      <c r="H74" s="32">
        <f t="shared" si="64"/>
        <v>9.4827895941449261E-2</v>
      </c>
      <c r="I74" s="32">
        <f t="shared" si="64"/>
        <v>9.0108516142560754E-2</v>
      </c>
      <c r="J74" s="32">
        <f t="shared" si="64"/>
        <v>-2.3966078394487091E-2</v>
      </c>
      <c r="K74" s="32">
        <f t="shared" si="64"/>
        <v>7.2990411406125402E-2</v>
      </c>
      <c r="L74" s="32">
        <f t="shared" si="64"/>
        <v>-1.9092270267521173E-2</v>
      </c>
      <c r="M74" s="32">
        <f t="shared" si="64"/>
        <v>-5.130011656952109E-2</v>
      </c>
    </row>
    <row r="75" spans="1:14" s="16" customFormat="1" ht="15" hidden="1" customHeight="1" x14ac:dyDescent="0.2">
      <c r="A75" s="16">
        <f t="shared" si="61"/>
        <v>2012</v>
      </c>
      <c r="B75" s="16">
        <f t="shared" si="62"/>
        <v>2013</v>
      </c>
      <c r="C75" s="31"/>
      <c r="D75" s="32">
        <f t="shared" ref="D75:M75" si="65">+(D41-D40)/D40</f>
        <v>4.1760801864971595E-2</v>
      </c>
      <c r="E75" s="32">
        <f t="shared" si="65"/>
        <v>-1.2638485730327595E-2</v>
      </c>
      <c r="F75" s="32">
        <f t="shared" si="65"/>
        <v>5.1533599092741016E-2</v>
      </c>
      <c r="G75" s="32">
        <f t="shared" si="65"/>
        <v>1.0397004388007747E-2</v>
      </c>
      <c r="H75" s="32">
        <f t="shared" si="65"/>
        <v>4.3804463871215296E-2</v>
      </c>
      <c r="I75" s="32">
        <f t="shared" si="65"/>
        <v>0.19136324659456966</v>
      </c>
      <c r="J75" s="32">
        <f t="shared" si="65"/>
        <v>-3.9496989315082248E-2</v>
      </c>
      <c r="K75" s="32">
        <f t="shared" si="65"/>
        <v>0.15985059475941987</v>
      </c>
      <c r="L75" s="32">
        <f t="shared" si="65"/>
        <v>0.13297687075569742</v>
      </c>
      <c r="M75" s="32">
        <f t="shared" si="65"/>
        <v>-4.9380583559143154E-2</v>
      </c>
    </row>
    <row r="76" spans="1:14" s="16" customFormat="1" ht="15" hidden="1" customHeight="1" x14ac:dyDescent="0.2">
      <c r="A76" s="16">
        <f t="shared" si="61"/>
        <v>2013</v>
      </c>
      <c r="B76" s="16">
        <f t="shared" si="62"/>
        <v>2014</v>
      </c>
      <c r="C76" s="31"/>
      <c r="D76" s="32">
        <f t="shared" ref="D76:M76" si="66">+(D42-D41)/D41</f>
        <v>5.6693205690212956E-3</v>
      </c>
      <c r="E76" s="32">
        <f t="shared" si="66"/>
        <v>-6.2447114675824617E-2</v>
      </c>
      <c r="F76" s="32">
        <f t="shared" si="66"/>
        <v>2.6745509098439696E-3</v>
      </c>
      <c r="G76" s="32">
        <f t="shared" si="66"/>
        <v>-3.1486710115435371E-2</v>
      </c>
      <c r="H76" s="32">
        <f t="shared" si="66"/>
        <v>-3.5385636513063719E-3</v>
      </c>
      <c r="I76" s="32">
        <f t="shared" si="66"/>
        <v>-0.16854298128720568</v>
      </c>
      <c r="J76" s="32">
        <f t="shared" si="66"/>
        <v>-0.13793838905109798</v>
      </c>
      <c r="K76" s="32">
        <f t="shared" si="66"/>
        <v>-0.16508343540691284</v>
      </c>
      <c r="L76" s="32">
        <f t="shared" si="66"/>
        <v>-0.1707608236807088</v>
      </c>
      <c r="M76" s="32">
        <f t="shared" si="66"/>
        <v>-0.10991246072457136</v>
      </c>
    </row>
    <row r="77" spans="1:14" s="16" customFormat="1" ht="15" hidden="1" customHeight="1" x14ac:dyDescent="0.2">
      <c r="A77" s="16">
        <f t="shared" si="61"/>
        <v>2014</v>
      </c>
      <c r="B77" s="16">
        <f t="shared" si="62"/>
        <v>2015</v>
      </c>
      <c r="C77" s="31"/>
      <c r="D77" s="32">
        <f t="shared" ref="D77:M77" si="67">+(D43-D42)/D42</f>
        <v>-6.3712726975147876E-2</v>
      </c>
      <c r="E77" s="32">
        <f t="shared" si="67"/>
        <v>-6.6204788669673761E-2</v>
      </c>
      <c r="F77" s="32">
        <f t="shared" si="67"/>
        <v>-9.9172049614265775E-2</v>
      </c>
      <c r="G77" s="32">
        <f t="shared" si="67"/>
        <v>-3.7576821590207039E-2</v>
      </c>
      <c r="H77" s="32">
        <f t="shared" si="67"/>
        <v>-8.8283560443745593E-2</v>
      </c>
      <c r="I77" s="32">
        <f t="shared" si="67"/>
        <v>-8.1358097605462379E-2</v>
      </c>
      <c r="J77" s="32">
        <f t="shared" si="67"/>
        <v>-7.690967399111609E-2</v>
      </c>
      <c r="K77" s="32">
        <f t="shared" si="67"/>
        <v>-8.0838898586973393E-2</v>
      </c>
      <c r="L77" s="32">
        <f t="shared" si="67"/>
        <v>1.9775088018944682E-2</v>
      </c>
      <c r="M77" s="32">
        <f t="shared" si="67"/>
        <v>-4.0868563105367503E-2</v>
      </c>
    </row>
    <row r="78" spans="1:14" s="16" customFormat="1" ht="15" hidden="1" customHeight="1" x14ac:dyDescent="0.2">
      <c r="A78" s="16">
        <f t="shared" si="61"/>
        <v>2015</v>
      </c>
      <c r="B78" s="16">
        <f t="shared" si="62"/>
        <v>2016</v>
      </c>
      <c r="C78" s="31"/>
      <c r="D78" s="32">
        <f t="shared" ref="D78:M78" si="68">+(D44-D43)/D43</f>
        <v>-3.9273120802224837E-2</v>
      </c>
      <c r="E78" s="32">
        <f t="shared" si="68"/>
        <v>-6.1864620243849977E-2</v>
      </c>
      <c r="F78" s="32">
        <f t="shared" si="68"/>
        <v>-5.3581949625194455E-2</v>
      </c>
      <c r="G78" s="32">
        <f t="shared" si="68"/>
        <v>-2.9909019231874487E-2</v>
      </c>
      <c r="H78" s="32">
        <f t="shared" si="68"/>
        <v>-4.9164426158343461E-2</v>
      </c>
      <c r="I78" s="32">
        <f t="shared" si="68"/>
        <v>-4.3588709247273094E-2</v>
      </c>
      <c r="J78" s="32">
        <f t="shared" si="68"/>
        <v>-7.1711401343196132E-2</v>
      </c>
      <c r="K78" s="32">
        <f t="shared" si="68"/>
        <v>-4.688508855992727E-2</v>
      </c>
      <c r="L78" s="32">
        <f t="shared" si="68"/>
        <v>1.0559012873817985E-2</v>
      </c>
      <c r="M78" s="32">
        <f t="shared" si="68"/>
        <v>-4.3091197568110924E-2</v>
      </c>
    </row>
    <row r="79" spans="1:14" s="16" customFormat="1" ht="15" hidden="1" customHeight="1" x14ac:dyDescent="0.2">
      <c r="A79" s="16">
        <f t="shared" ref="A79:A81" si="69">+B78</f>
        <v>2016</v>
      </c>
      <c r="B79" s="16">
        <f t="shared" ref="B79:B81" si="70">+A79+1</f>
        <v>2017</v>
      </c>
      <c r="C79" s="31"/>
      <c r="D79" s="32">
        <f t="shared" ref="D79:M79" si="71">+(D45-D44)/D44</f>
        <v>-5.1260729493413676E-2</v>
      </c>
      <c r="E79" s="32">
        <f t="shared" si="71"/>
        <v>-7.0609015961318064E-2</v>
      </c>
      <c r="F79" s="32">
        <f t="shared" si="71"/>
        <v>-4.9902492193328873E-2</v>
      </c>
      <c r="G79" s="32">
        <f t="shared" si="71"/>
        <v>-3.8907304202977194E-2</v>
      </c>
      <c r="H79" s="32">
        <f t="shared" si="71"/>
        <v>-4.7809167732126866E-2</v>
      </c>
      <c r="I79" s="32">
        <f t="shared" si="71"/>
        <v>-4.0985734322886005E-2</v>
      </c>
      <c r="J79" s="32">
        <f t="shared" si="71"/>
        <v>-7.9831649875810276E-2</v>
      </c>
      <c r="K79" s="32">
        <f t="shared" si="71"/>
        <v>-4.542042570598568E-2</v>
      </c>
      <c r="L79" s="32">
        <f t="shared" si="71"/>
        <v>9.3850976317445753E-3</v>
      </c>
      <c r="M79" s="32">
        <f t="shared" si="71"/>
        <v>-4.2581059924604939E-2</v>
      </c>
    </row>
    <row r="80" spans="1:14" s="16" customFormat="1" ht="15" hidden="1" customHeight="1" x14ac:dyDescent="0.2">
      <c r="A80" s="16">
        <f t="shared" si="69"/>
        <v>2017</v>
      </c>
      <c r="B80" s="16">
        <f t="shared" si="70"/>
        <v>2018</v>
      </c>
      <c r="C80" s="31"/>
      <c r="D80" s="32">
        <f t="shared" ref="D80:M80" si="72">+(D46-D45)/D45</f>
        <v>-6.5342032172223341E-2</v>
      </c>
      <c r="E80" s="32">
        <f t="shared" si="72"/>
        <v>-1.2790185291733291E-2</v>
      </c>
      <c r="F80" s="32">
        <f t="shared" si="72"/>
        <v>-5.8037691973307041E-2</v>
      </c>
      <c r="G80" s="32">
        <f t="shared" si="72"/>
        <v>-7.5830276974187E-3</v>
      </c>
      <c r="H80" s="32">
        <f t="shared" si="72"/>
        <v>-4.8342051768774714E-2</v>
      </c>
      <c r="I80" s="32">
        <f t="shared" si="72"/>
        <v>-5.9433476532570244E-2</v>
      </c>
      <c r="J80" s="32">
        <f t="shared" si="72"/>
        <v>-4.7064233707019834E-3</v>
      </c>
      <c r="K80" s="32">
        <f t="shared" si="72"/>
        <v>-5.3410998035769777E-2</v>
      </c>
      <c r="L80" s="32">
        <f t="shared" si="72"/>
        <v>-1.4817838753942133E-3</v>
      </c>
      <c r="M80" s="32">
        <f t="shared" si="72"/>
        <v>2.8985843722952459E-3</v>
      </c>
    </row>
    <row r="81" spans="1:13" s="16" customFormat="1" ht="15" hidden="1" customHeight="1" x14ac:dyDescent="0.2">
      <c r="A81" s="16">
        <f t="shared" si="69"/>
        <v>2018</v>
      </c>
      <c r="B81" s="16">
        <f t="shared" si="70"/>
        <v>2019</v>
      </c>
      <c r="C81" s="31"/>
      <c r="D81" s="32">
        <f t="shared" ref="D81:M81" si="73">+(D47-D46)/D46</f>
        <v>-5.236282729928575E-2</v>
      </c>
      <c r="E81" s="32">
        <f t="shared" si="73"/>
        <v>-1.6557995317760896E-2</v>
      </c>
      <c r="F81" s="32">
        <f t="shared" si="73"/>
        <v>-3.7977728897442949E-2</v>
      </c>
      <c r="G81" s="32">
        <f t="shared" si="73"/>
        <v>-8.3313407504300961E-3</v>
      </c>
      <c r="H81" s="32">
        <f t="shared" si="73"/>
        <v>-3.2036719158847281E-2</v>
      </c>
      <c r="I81" s="32">
        <f t="shared" si="73"/>
        <v>-5.4985448331129498E-2</v>
      </c>
      <c r="J81" s="32">
        <f t="shared" si="73"/>
        <v>-2.9490081446285635E-2</v>
      </c>
      <c r="K81" s="32">
        <f t="shared" si="73"/>
        <v>-5.2035433446534399E-2</v>
      </c>
      <c r="L81" s="32">
        <f t="shared" si="73"/>
        <v>-1.767913274418741E-2</v>
      </c>
      <c r="M81" s="32">
        <f t="shared" si="73"/>
        <v>-2.1336502367501495E-2</v>
      </c>
    </row>
    <row r="82" spans="1:13" s="16" customFormat="1" ht="15" customHeight="1" x14ac:dyDescent="0.25">
      <c r="C82" s="94">
        <v>2020</v>
      </c>
      <c r="D82" s="95">
        <f>+Tbl_SNAP_Caseload_Payments!B37</f>
        <v>612076.08333333337</v>
      </c>
      <c r="E82" s="95">
        <f>+Tbl_SNAP_Caseload_Payments!C37</f>
        <v>97523.333333333328</v>
      </c>
      <c r="F82" s="95">
        <f>+Tbl_SNAP_Caseload_Payments!D37</f>
        <v>279061.66666666669</v>
      </c>
      <c r="G82" s="95">
        <f>+Tbl_SNAP_Caseload_Payments!E37</f>
        <v>69488.916666666672</v>
      </c>
      <c r="H82" s="95">
        <f t="shared" ref="H82" si="74">+G82+F82</f>
        <v>348550.58333333337</v>
      </c>
      <c r="I82" s="108">
        <f>+Tbl_SNAP_Caseload_Payments!G37</f>
        <v>1028.2028738200001</v>
      </c>
      <c r="J82" s="96">
        <f>+Tbl_SNAP_Caseload_Payments!H37</f>
        <v>148.97101687</v>
      </c>
      <c r="K82" s="96">
        <f>+Tbl_SNAP_Caseload_Payments!I37</f>
        <v>1177.17389069</v>
      </c>
      <c r="L82" s="97">
        <f>+Tbl_SNAP_Caseload_Payments!J37</f>
        <v>307</v>
      </c>
      <c r="M82" s="97">
        <f>+Tbl_SNAP_Caseload_Payments!K37</f>
        <v>179</v>
      </c>
    </row>
    <row r="83" spans="1:13" s="16" customFormat="1" ht="15" customHeight="1" x14ac:dyDescent="0.2"/>
    <row r="84" spans="1:13" s="16" customFormat="1" ht="15" customHeight="1" x14ac:dyDescent="0.2"/>
    <row r="85" spans="1:13" s="16" customFormat="1" ht="15" customHeight="1" x14ac:dyDescent="0.2"/>
    <row r="86" spans="1:13" s="16" customFormat="1" ht="15" customHeight="1" x14ac:dyDescent="0.2"/>
    <row r="87" spans="1:13" s="16" customFormat="1" ht="15" customHeight="1" x14ac:dyDescent="0.2"/>
    <row r="88" spans="1:13" s="16" customFormat="1" ht="15" customHeight="1" x14ac:dyDescent="0.2"/>
    <row r="89" spans="1:13" s="16" customFormat="1" ht="15" customHeight="1" x14ac:dyDescent="0.2"/>
    <row r="90" spans="1:13" s="16" customFormat="1" ht="15" customHeight="1" x14ac:dyDescent="0.2"/>
    <row r="91" spans="1:13" s="16" customFormat="1" ht="15" customHeight="1" x14ac:dyDescent="0.2"/>
    <row r="92" spans="1:13" s="16" customFormat="1" ht="15" customHeight="1" x14ac:dyDescent="0.2"/>
    <row r="93" spans="1:13" s="16" customFormat="1" ht="15" customHeight="1" x14ac:dyDescent="0.2"/>
    <row r="94" spans="1:13" s="16" customFormat="1" ht="15" customHeight="1" x14ac:dyDescent="0.2"/>
    <row r="95" spans="1:13" s="16" customFormat="1" ht="15" customHeight="1" x14ac:dyDescent="0.2"/>
    <row r="96" spans="1:13" s="16" customFormat="1" ht="15" customHeight="1" x14ac:dyDescent="0.2"/>
    <row r="97" s="16" customFormat="1" ht="15" customHeight="1" x14ac:dyDescent="0.2"/>
    <row r="98" s="16" customFormat="1" ht="15" customHeight="1" x14ac:dyDescent="0.2"/>
    <row r="99" s="16" customFormat="1" ht="15" customHeight="1" x14ac:dyDescent="0.2"/>
    <row r="100" s="16" customFormat="1" ht="15" customHeight="1" x14ac:dyDescent="0.2"/>
    <row r="101" s="16" customFormat="1" ht="15" customHeight="1" x14ac:dyDescent="0.2"/>
    <row r="102" s="16" customFormat="1" ht="15" customHeight="1" x14ac:dyDescent="0.2"/>
    <row r="103" s="16" customFormat="1" ht="15" customHeight="1" x14ac:dyDescent="0.2"/>
    <row r="104" s="16" customFormat="1" ht="15" customHeight="1" x14ac:dyDescent="0.2"/>
    <row r="105" s="16" customFormat="1" ht="15" customHeight="1" x14ac:dyDescent="0.2"/>
    <row r="106" s="16" customFormat="1" ht="15" customHeight="1" x14ac:dyDescent="0.2"/>
    <row r="107" s="16" customFormat="1" ht="15" customHeight="1" x14ac:dyDescent="0.2"/>
    <row r="108" s="16" customFormat="1" ht="15" customHeight="1" x14ac:dyDescent="0.2"/>
    <row r="109" s="16" customFormat="1" ht="15" customHeight="1" x14ac:dyDescent="0.2"/>
    <row r="110" s="16" customFormat="1" ht="15" customHeight="1" x14ac:dyDescent="0.2"/>
    <row r="111" s="16" customFormat="1" ht="15" customHeight="1" x14ac:dyDescent="0.2"/>
    <row r="112" s="16" customFormat="1" ht="15" customHeight="1" x14ac:dyDescent="0.2"/>
    <row r="113" spans="92:95" s="16" customFormat="1" ht="15" customHeight="1" x14ac:dyDescent="0.2"/>
    <row r="114" spans="92:95" s="16" customFormat="1" ht="15" customHeight="1" x14ac:dyDescent="0.2"/>
    <row r="115" spans="92:95" s="16" customFormat="1" ht="15" customHeight="1" x14ac:dyDescent="0.2"/>
    <row r="116" spans="92:95" s="16" customFormat="1" ht="15" customHeight="1" x14ac:dyDescent="0.2"/>
    <row r="117" spans="92:95" s="16" customFormat="1" ht="15" customHeight="1" x14ac:dyDescent="0.2"/>
    <row r="118" spans="92:95" s="16" customFormat="1" ht="15" customHeight="1" x14ac:dyDescent="0.2"/>
    <row r="119" spans="92:95" s="16" customFormat="1" ht="15" customHeight="1" x14ac:dyDescent="0.2"/>
    <row r="120" spans="92:95" s="16" customFormat="1" ht="15" customHeight="1" x14ac:dyDescent="0.2"/>
    <row r="121" spans="92:95" s="16" customFormat="1" ht="15" customHeight="1" x14ac:dyDescent="0.2">
      <c r="CN121" s="16">
        <v>64</v>
      </c>
      <c r="CO121" s="16">
        <v>65</v>
      </c>
      <c r="CP121" s="16">
        <v>66</v>
      </c>
      <c r="CQ121" s="16">
        <v>67</v>
      </c>
    </row>
    <row r="122" spans="92:95" s="16" customFormat="1" ht="15" customHeight="1" x14ac:dyDescent="0.2"/>
    <row r="123" spans="92:95" s="16" customFormat="1" ht="15" customHeight="1" x14ac:dyDescent="0.2"/>
    <row r="124" spans="92:95" s="16" customFormat="1" ht="15" customHeight="1" x14ac:dyDescent="0.2"/>
    <row r="125" spans="92:95" s="16" customFormat="1" ht="15" customHeight="1" x14ac:dyDescent="0.2"/>
    <row r="126" spans="92:95" s="16" customFormat="1" ht="15" customHeight="1" x14ac:dyDescent="0.2"/>
    <row r="127" spans="92:95" s="16" customFormat="1" ht="15" customHeight="1" x14ac:dyDescent="0.2"/>
    <row r="128" spans="92:95" s="16" customFormat="1" ht="15" customHeight="1" x14ac:dyDescent="0.2"/>
    <row r="129" s="16" customFormat="1" ht="15" customHeight="1" x14ac:dyDescent="0.2"/>
    <row r="130" s="16" customFormat="1" ht="15" customHeight="1" x14ac:dyDescent="0.2"/>
    <row r="131" s="16" customFormat="1" ht="15" customHeight="1" x14ac:dyDescent="0.2"/>
    <row r="132" s="16" customFormat="1" ht="15" customHeight="1" x14ac:dyDescent="0.2"/>
    <row r="133" s="16" customFormat="1" ht="15" customHeight="1" x14ac:dyDescent="0.2"/>
    <row r="134" s="16" customFormat="1" ht="15" customHeight="1" x14ac:dyDescent="0.2"/>
    <row r="135" s="16" customFormat="1" ht="15" customHeight="1" x14ac:dyDescent="0.2"/>
    <row r="136" s="16" customFormat="1" ht="15" customHeight="1" x14ac:dyDescent="0.2"/>
    <row r="137" s="16" customFormat="1" ht="15" customHeight="1" x14ac:dyDescent="0.2"/>
    <row r="138" s="16" customFormat="1" ht="15" customHeight="1" x14ac:dyDescent="0.2"/>
    <row r="139" s="16" customFormat="1" ht="15" customHeight="1" x14ac:dyDescent="0.2"/>
    <row r="140" s="16" customFormat="1" ht="15" customHeight="1" x14ac:dyDescent="0.2"/>
    <row r="141" s="16" customFormat="1" ht="15" customHeight="1" x14ac:dyDescent="0.2"/>
    <row r="142" s="16" customFormat="1" ht="15" customHeight="1" x14ac:dyDescent="0.2"/>
    <row r="143" s="16" customFormat="1" ht="15" customHeight="1" x14ac:dyDescent="0.2"/>
    <row r="144" s="16" customFormat="1" ht="15" customHeight="1" x14ac:dyDescent="0.2"/>
    <row r="145" spans="29:34" s="16" customFormat="1" ht="15" customHeight="1" x14ac:dyDescent="0.2"/>
    <row r="146" spans="29:34" s="16" customFormat="1" ht="15" customHeight="1" x14ac:dyDescent="0.2"/>
    <row r="147" spans="29:34" s="16" customFormat="1" ht="15" customHeight="1" x14ac:dyDescent="0.2"/>
    <row r="148" spans="29:34" s="16" customFormat="1" ht="15" customHeight="1" x14ac:dyDescent="0.2"/>
    <row r="149" spans="29:34" s="16" customFormat="1" ht="15" customHeight="1" x14ac:dyDescent="0.2"/>
    <row r="150" spans="29:34" s="16" customFormat="1" ht="15" customHeight="1" x14ac:dyDescent="0.2"/>
    <row r="151" spans="29:34" s="16" customFormat="1" ht="15" customHeight="1" x14ac:dyDescent="0.2"/>
    <row r="152" spans="29:34" s="16" customFormat="1" ht="15" customHeight="1" x14ac:dyDescent="0.2"/>
    <row r="153" spans="29:34" s="16" customFormat="1" ht="15" customHeight="1" x14ac:dyDescent="0.2">
      <c r="AC153" s="16">
        <v>1</v>
      </c>
      <c r="AD153" s="16">
        <v>2</v>
      </c>
      <c r="AE153" s="16">
        <v>3</v>
      </c>
      <c r="AF153" s="16">
        <v>4</v>
      </c>
      <c r="AG153" s="16">
        <v>5</v>
      </c>
      <c r="AH153" s="16">
        <v>6</v>
      </c>
    </row>
    <row r="154" spans="29:34" s="16" customFormat="1" ht="15" customHeight="1" x14ac:dyDescent="0.2"/>
    <row r="155" spans="29:34" s="16" customFormat="1" ht="15" customHeight="1" x14ac:dyDescent="0.2"/>
    <row r="156" spans="29:34" s="16" customFormat="1" ht="15" customHeight="1" x14ac:dyDescent="0.2"/>
    <row r="157" spans="29:34" s="16" customFormat="1" ht="15" customHeight="1" x14ac:dyDescent="0.2"/>
    <row r="158" spans="29:34" s="16" customFormat="1" ht="15" customHeight="1" x14ac:dyDescent="0.2"/>
    <row r="159" spans="29:34" s="16" customFormat="1" ht="15" customHeight="1" x14ac:dyDescent="0.2"/>
    <row r="160" spans="29:34" s="16" customFormat="1" ht="15" customHeight="1" x14ac:dyDescent="0.2"/>
    <row r="161" s="16" customFormat="1" ht="15" customHeight="1" x14ac:dyDescent="0.2"/>
    <row r="162" s="16" customFormat="1" ht="15" customHeight="1" x14ac:dyDescent="0.2"/>
    <row r="163" s="16" customFormat="1" ht="15" customHeight="1" x14ac:dyDescent="0.2"/>
    <row r="164" s="16" customFormat="1" ht="15" customHeight="1" x14ac:dyDescent="0.2"/>
    <row r="165" s="16" customFormat="1" ht="15" customHeight="1" x14ac:dyDescent="0.2"/>
    <row r="166" s="16" customFormat="1" ht="15" customHeight="1" x14ac:dyDescent="0.2"/>
    <row r="167" s="16" customFormat="1" ht="15" customHeight="1" x14ac:dyDescent="0.2"/>
    <row r="168" s="16" customFormat="1" ht="15" customHeight="1" x14ac:dyDescent="0.2"/>
    <row r="169" s="16" customFormat="1" ht="15" customHeight="1" x14ac:dyDescent="0.2"/>
    <row r="170" s="16" customFormat="1" ht="15" customHeight="1" x14ac:dyDescent="0.2"/>
    <row r="171" s="16" customFormat="1" ht="15" customHeight="1" x14ac:dyDescent="0.2"/>
    <row r="172" s="16" customFormat="1" ht="15" customHeight="1" x14ac:dyDescent="0.2"/>
    <row r="173" s="16" customFormat="1" ht="15" customHeight="1" x14ac:dyDescent="0.2"/>
    <row r="174" s="16" customFormat="1" ht="15" customHeight="1" x14ac:dyDescent="0.2"/>
    <row r="175" s="16" customFormat="1" ht="15" customHeight="1" x14ac:dyDescent="0.2"/>
    <row r="176" s="16" customFormat="1" ht="15" customHeight="1" x14ac:dyDescent="0.2"/>
    <row r="177" s="16" customFormat="1" ht="15" customHeight="1" x14ac:dyDescent="0.2"/>
    <row r="178" s="16" customFormat="1" ht="15" customHeight="1" x14ac:dyDescent="0.2"/>
    <row r="179" s="16" customFormat="1" ht="15" customHeight="1" x14ac:dyDescent="0.2"/>
    <row r="180" s="16" customFormat="1" ht="15" customHeight="1" x14ac:dyDescent="0.2"/>
    <row r="181" s="16" customFormat="1" ht="15" customHeight="1" x14ac:dyDescent="0.2"/>
    <row r="182" s="16" customFormat="1" ht="15" customHeight="1" x14ac:dyDescent="0.2"/>
    <row r="183" s="16" customFormat="1" ht="15" customHeight="1" x14ac:dyDescent="0.2"/>
    <row r="184" s="16" customFormat="1" ht="15" customHeight="1" x14ac:dyDescent="0.2"/>
    <row r="185" s="16" customFormat="1" ht="15" customHeight="1" x14ac:dyDescent="0.2"/>
    <row r="186" s="16" customFormat="1" ht="15" customHeight="1" x14ac:dyDescent="0.2"/>
    <row r="187" s="16" customFormat="1" ht="15" customHeight="1" x14ac:dyDescent="0.2"/>
    <row r="188" s="16" customFormat="1" ht="15" customHeight="1" x14ac:dyDescent="0.2"/>
    <row r="189" s="16" customFormat="1" ht="15" customHeight="1" x14ac:dyDescent="0.2"/>
    <row r="190" s="16" customFormat="1" ht="15" customHeight="1" x14ac:dyDescent="0.2"/>
    <row r="191" s="16" customFormat="1" ht="15" customHeight="1" x14ac:dyDescent="0.2"/>
    <row r="192" s="16" customFormat="1" ht="15" customHeight="1" x14ac:dyDescent="0.2"/>
    <row r="193" s="16" customFormat="1" ht="15" customHeight="1" x14ac:dyDescent="0.2"/>
    <row r="194" s="16" customFormat="1" ht="15" customHeight="1" x14ac:dyDescent="0.2"/>
    <row r="195" s="16" customFormat="1" ht="15" customHeight="1" x14ac:dyDescent="0.2"/>
    <row r="196" s="16" customFormat="1" ht="15" customHeight="1" x14ac:dyDescent="0.2"/>
    <row r="197" s="16" customFormat="1" ht="15" customHeight="1" x14ac:dyDescent="0.2"/>
    <row r="198" s="16" customFormat="1" ht="15" customHeight="1" x14ac:dyDescent="0.2"/>
    <row r="199" s="16" customFormat="1" ht="15" customHeight="1" x14ac:dyDescent="0.2"/>
    <row r="200" s="16" customFormat="1" ht="15" customHeight="1" x14ac:dyDescent="0.2"/>
    <row r="201" s="16" customFormat="1" ht="15" customHeight="1" x14ac:dyDescent="0.2"/>
    <row r="202" s="16" customFormat="1" ht="15" customHeight="1" x14ac:dyDescent="0.2"/>
    <row r="203" s="16" customFormat="1" ht="15" customHeight="1" x14ac:dyDescent="0.2"/>
    <row r="204" s="16" customFormat="1" ht="15" customHeight="1" x14ac:dyDescent="0.2"/>
    <row r="205" s="16" customFormat="1" ht="15" customHeight="1" x14ac:dyDescent="0.2"/>
    <row r="206" s="16" customFormat="1" ht="15" customHeight="1" x14ac:dyDescent="0.2"/>
    <row r="207" s="16" customFormat="1" ht="15" customHeight="1" x14ac:dyDescent="0.2"/>
    <row r="208" s="16" customFormat="1" ht="15" customHeight="1" x14ac:dyDescent="0.2"/>
    <row r="209" s="16" customFormat="1" ht="15" customHeight="1" x14ac:dyDescent="0.2"/>
    <row r="210" s="16" customFormat="1" ht="15" customHeight="1" x14ac:dyDescent="0.2"/>
    <row r="211" s="16" customFormat="1" ht="15" customHeight="1" x14ac:dyDescent="0.2"/>
    <row r="212" s="16" customFormat="1" ht="15" customHeight="1" x14ac:dyDescent="0.2"/>
    <row r="213" s="16" customFormat="1" ht="15" customHeight="1" x14ac:dyDescent="0.2"/>
    <row r="214" s="16" customFormat="1" ht="15" customHeight="1" x14ac:dyDescent="0.2"/>
    <row r="215" s="16" customFormat="1" ht="15" customHeight="1" x14ac:dyDescent="0.2"/>
    <row r="216" s="16" customFormat="1" ht="15" customHeight="1" x14ac:dyDescent="0.2"/>
    <row r="217" s="16" customFormat="1" ht="15" customHeight="1" x14ac:dyDescent="0.2"/>
    <row r="218" s="16" customFormat="1" ht="15" customHeight="1" x14ac:dyDescent="0.2"/>
    <row r="219" s="16" customFormat="1" ht="15" customHeight="1" x14ac:dyDescent="0.2"/>
    <row r="220" s="16" customFormat="1" ht="15" customHeight="1" x14ac:dyDescent="0.2"/>
    <row r="221" s="16" customFormat="1" ht="15" customHeight="1" x14ac:dyDescent="0.2"/>
    <row r="222" s="16" customFormat="1" ht="15" customHeight="1" x14ac:dyDescent="0.2"/>
    <row r="223" s="16" customFormat="1" ht="15" customHeight="1" x14ac:dyDescent="0.2"/>
    <row r="224" s="16" customFormat="1" ht="15" customHeight="1" x14ac:dyDescent="0.2"/>
    <row r="225" s="16" customFormat="1" ht="15" customHeight="1" x14ac:dyDescent="0.2"/>
    <row r="226" s="16" customFormat="1" ht="15" customHeight="1" x14ac:dyDescent="0.2"/>
    <row r="227" s="16" customFormat="1" ht="15" customHeight="1" x14ac:dyDescent="0.2"/>
  </sheetData>
  <mergeCells count="13">
    <mergeCell ref="B1:N1"/>
    <mergeCell ref="B2:N2"/>
    <mergeCell ref="L19:M19"/>
    <mergeCell ref="C48:M48"/>
    <mergeCell ref="C49:M49"/>
    <mergeCell ref="C50:G50"/>
    <mergeCell ref="Q50:Y50"/>
    <mergeCell ref="C53:I53"/>
    <mergeCell ref="Q18:S19"/>
    <mergeCell ref="C19:C20"/>
    <mergeCell ref="D19:E19"/>
    <mergeCell ref="F19:H19"/>
    <mergeCell ref="I19:K19"/>
  </mergeCells>
  <hyperlinks>
    <hyperlink ref="C50:G50" r:id="rId1" display="Click on SNAP Participation Reports for locality level data."/>
  </hyperlinks>
  <pageMargins left="0.3" right="0.3" top="0.3" bottom="0.3" header="0" footer="0"/>
  <pageSetup orientation="portrait" r:id="rId2"/>
  <headerFooter alignWithMargins="0">
    <oddHeader>&amp;C&amp;"Verdana,Bold"&amp;14Supplemental Nutrition Assistance Progam (SNAP)
Caseload and Payments</oddHead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E16" sqref="E16"/>
    </sheetView>
  </sheetViews>
  <sheetFormatPr defaultRowHeight="12.75" x14ac:dyDescent="0.2"/>
  <cols>
    <col min="1" max="1" width="14.28515625" customWidth="1"/>
    <col min="2" max="2" width="10.28515625" bestFit="1" customWidth="1"/>
    <col min="3" max="3" width="4.85546875" bestFit="1" customWidth="1"/>
    <col min="4" max="5" width="9.140625" bestFit="1" customWidth="1"/>
    <col min="6" max="8" width="10.7109375" bestFit="1" customWidth="1"/>
    <col min="9" max="9" width="13.28515625" customWidth="1"/>
    <col min="10" max="10" width="13.42578125" customWidth="1"/>
    <col min="11" max="11" width="15" customWidth="1"/>
    <col min="12" max="12" width="11.5703125" customWidth="1"/>
    <col min="13" max="13" width="10.42578125" customWidth="1"/>
    <col min="14" max="14" width="10.7109375" customWidth="1"/>
  </cols>
  <sheetData>
    <row r="1" spans="1:16" ht="16.5" x14ac:dyDescent="0.3"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6" x14ac:dyDescent="0.2">
      <c r="O2">
        <f t="shared" ref="O2" si="0">+N2+1</f>
        <v>1</v>
      </c>
    </row>
    <row r="3" spans="1:16" ht="38.25" x14ac:dyDescent="0.2">
      <c r="A3" s="92" t="s">
        <v>128</v>
      </c>
      <c r="B3" s="92" t="s">
        <v>129</v>
      </c>
      <c r="C3" s="92" t="s">
        <v>130</v>
      </c>
      <c r="D3" s="92" t="s">
        <v>135</v>
      </c>
      <c r="E3" s="92" t="s">
        <v>134</v>
      </c>
      <c r="F3" s="92" t="s">
        <v>132</v>
      </c>
      <c r="G3" s="92" t="s">
        <v>131</v>
      </c>
      <c r="H3" s="92" t="s">
        <v>133</v>
      </c>
      <c r="I3" s="92" t="s">
        <v>138</v>
      </c>
      <c r="J3" s="92" t="s">
        <v>137</v>
      </c>
      <c r="K3" s="92" t="s">
        <v>139</v>
      </c>
      <c r="L3" s="92" t="s">
        <v>141</v>
      </c>
      <c r="M3" s="92" t="s">
        <v>140</v>
      </c>
      <c r="N3" s="92" t="s">
        <v>142</v>
      </c>
      <c r="O3" s="92" t="s">
        <v>136</v>
      </c>
    </row>
    <row r="4" spans="1:16" ht="15.75" x14ac:dyDescent="0.25">
      <c r="A4" s="86">
        <v>43646</v>
      </c>
      <c r="B4" s="87" t="s">
        <v>127</v>
      </c>
      <c r="C4" s="88" t="s">
        <v>66</v>
      </c>
      <c r="D4" s="89">
        <v>602840</v>
      </c>
      <c r="E4" s="89">
        <v>97578</v>
      </c>
      <c r="F4" s="89">
        <v>272335</v>
      </c>
      <c r="G4" s="89">
        <v>69519</v>
      </c>
      <c r="H4" s="89">
        <v>341854</v>
      </c>
      <c r="I4" s="90">
        <v>73500392.75</v>
      </c>
      <c r="J4" s="90">
        <v>9590543</v>
      </c>
      <c r="K4" s="90">
        <v>83090935.75</v>
      </c>
      <c r="L4" s="91">
        <v>269.88963133640556</v>
      </c>
      <c r="M4" s="91">
        <v>137.95570994979789</v>
      </c>
      <c r="N4" s="91">
        <v>243.05971481977687</v>
      </c>
      <c r="O4" s="89">
        <v>700418</v>
      </c>
    </row>
    <row r="5" spans="1:16" ht="15.75" x14ac:dyDescent="0.25">
      <c r="A5" s="86">
        <v>43616</v>
      </c>
      <c r="B5" s="87" t="s">
        <v>127</v>
      </c>
      <c r="C5" s="88" t="s">
        <v>66</v>
      </c>
      <c r="D5" s="89">
        <v>602308</v>
      </c>
      <c r="E5" s="89">
        <v>98045</v>
      </c>
      <c r="F5" s="89">
        <v>272180</v>
      </c>
      <c r="G5" s="89">
        <v>69686</v>
      </c>
      <c r="H5" s="89">
        <v>341866</v>
      </c>
      <c r="I5" s="90">
        <v>73331544.5</v>
      </c>
      <c r="J5" s="90">
        <v>9652764</v>
      </c>
      <c r="K5" s="90">
        <v>82984308.5</v>
      </c>
      <c r="L5" s="91">
        <v>269.42297193034022</v>
      </c>
      <c r="M5" s="91">
        <v>138.51798065608588</v>
      </c>
      <c r="N5" s="91">
        <v>242.73928527551732</v>
      </c>
      <c r="O5" s="89">
        <v>700353</v>
      </c>
    </row>
    <row r="6" spans="1:16" ht="15.75" x14ac:dyDescent="0.25">
      <c r="A6" s="86">
        <v>43585</v>
      </c>
      <c r="B6" s="87" t="s">
        <v>127</v>
      </c>
      <c r="C6" s="88" t="s">
        <v>66</v>
      </c>
      <c r="D6" s="89">
        <v>602482</v>
      </c>
      <c r="E6" s="89">
        <v>98822</v>
      </c>
      <c r="F6" s="89">
        <v>272115</v>
      </c>
      <c r="G6" s="89">
        <v>70215</v>
      </c>
      <c r="H6" s="89">
        <v>342330</v>
      </c>
      <c r="I6" s="90">
        <v>73416745.729999989</v>
      </c>
      <c r="J6" s="90">
        <v>9732480.4600000009</v>
      </c>
      <c r="K6" s="90">
        <v>83149226.189999998</v>
      </c>
      <c r="L6" s="91">
        <v>269.80043632287817</v>
      </c>
      <c r="M6" s="91">
        <v>138.60970533361819</v>
      </c>
      <c r="N6" s="91">
        <v>242.89202287266673</v>
      </c>
      <c r="O6" s="89">
        <v>701304</v>
      </c>
    </row>
    <row r="7" spans="1:16" ht="15.75" x14ac:dyDescent="0.25">
      <c r="A7" s="86">
        <v>43555</v>
      </c>
      <c r="B7" s="87" t="s">
        <v>127</v>
      </c>
      <c r="C7" s="88" t="s">
        <v>66</v>
      </c>
      <c r="D7" s="89">
        <v>605590</v>
      </c>
      <c r="E7" s="89">
        <v>99383</v>
      </c>
      <c r="F7" s="89">
        <v>272986</v>
      </c>
      <c r="G7" s="89">
        <v>70440</v>
      </c>
      <c r="H7" s="89">
        <v>343426</v>
      </c>
      <c r="I7" s="90">
        <v>73665480.789999992</v>
      </c>
      <c r="J7" s="90">
        <v>9825238.8000000007</v>
      </c>
      <c r="K7" s="90">
        <v>83490719.590000004</v>
      </c>
      <c r="L7" s="91">
        <v>269.85076447143808</v>
      </c>
      <c r="M7" s="91">
        <v>139.4837989778535</v>
      </c>
      <c r="N7" s="91">
        <v>243.11123674386914</v>
      </c>
      <c r="O7" s="89">
        <v>704973</v>
      </c>
    </row>
    <row r="8" spans="1:16" ht="15.75" x14ac:dyDescent="0.25">
      <c r="A8" s="86">
        <v>43524</v>
      </c>
      <c r="B8" s="87" t="s">
        <v>127</v>
      </c>
      <c r="C8" s="88" t="s">
        <v>66</v>
      </c>
      <c r="D8" s="89">
        <v>576422</v>
      </c>
      <c r="E8" s="89">
        <v>96491</v>
      </c>
      <c r="F8" s="89">
        <v>260434</v>
      </c>
      <c r="G8" s="89">
        <v>68805</v>
      </c>
      <c r="H8" s="89">
        <v>329239</v>
      </c>
      <c r="I8" s="90">
        <v>70169372</v>
      </c>
      <c r="J8" s="90">
        <v>9558300</v>
      </c>
      <c r="K8" s="90">
        <v>79727672</v>
      </c>
      <c r="L8" s="91">
        <f>+I8/F8</f>
        <v>269.43245505579148</v>
      </c>
      <c r="M8" s="91">
        <f>+J8/G8</f>
        <v>138.91868323522999</v>
      </c>
      <c r="N8" s="91">
        <f>+K8/H8</f>
        <v>242.15743578373159</v>
      </c>
      <c r="O8" s="89">
        <v>672913</v>
      </c>
    </row>
    <row r="9" spans="1:16" ht="15.75" x14ac:dyDescent="0.25">
      <c r="A9" s="86">
        <v>43496</v>
      </c>
      <c r="B9" s="87" t="s">
        <v>127</v>
      </c>
      <c r="C9" s="88" t="s">
        <v>66</v>
      </c>
      <c r="D9" s="89">
        <v>609596</v>
      </c>
      <c r="E9" s="89">
        <v>99895</v>
      </c>
      <c r="F9" s="89">
        <v>273808</v>
      </c>
      <c r="G9" s="89">
        <v>70669</v>
      </c>
      <c r="H9" s="89">
        <v>344477</v>
      </c>
      <c r="I9" s="90">
        <v>77912945</v>
      </c>
      <c r="J9" s="90">
        <v>10246340.27</v>
      </c>
      <c r="K9" s="90">
        <v>88159285.269999996</v>
      </c>
      <c r="L9" s="91">
        <v>284.55320881785775</v>
      </c>
      <c r="M9" s="91">
        <v>144.99059375397982</v>
      </c>
      <c r="N9" s="91">
        <v>255.92212330576501</v>
      </c>
      <c r="O9" s="89">
        <v>709491</v>
      </c>
    </row>
    <row r="10" spans="1:16" ht="15.75" x14ac:dyDescent="0.25">
      <c r="A10" s="86">
        <v>43465</v>
      </c>
      <c r="B10" s="87" t="s">
        <v>127</v>
      </c>
      <c r="C10" s="88" t="s">
        <v>66</v>
      </c>
      <c r="D10" s="89">
        <v>611125</v>
      </c>
      <c r="E10" s="89">
        <v>100198</v>
      </c>
      <c r="F10" s="89">
        <v>273194</v>
      </c>
      <c r="G10" s="89">
        <v>70808</v>
      </c>
      <c r="H10" s="89">
        <v>344002</v>
      </c>
      <c r="I10" s="90">
        <v>75066976.099999994</v>
      </c>
      <c r="J10" s="90">
        <v>10358329.309999999</v>
      </c>
      <c r="K10" s="90">
        <v>85425305.409999996</v>
      </c>
      <c r="L10" s="91">
        <v>274.77534682313666</v>
      </c>
      <c r="M10" s="91">
        <v>146.28755663201895</v>
      </c>
      <c r="N10" s="91">
        <v>248.32793242481148</v>
      </c>
      <c r="O10" s="89">
        <v>711323</v>
      </c>
    </row>
    <row r="11" spans="1:16" ht="15.75" x14ac:dyDescent="0.25">
      <c r="A11" s="86">
        <v>43434</v>
      </c>
      <c r="B11" s="87" t="s">
        <v>127</v>
      </c>
      <c r="C11" s="88" t="s">
        <v>66</v>
      </c>
      <c r="D11" s="89">
        <v>615351</v>
      </c>
      <c r="E11" s="89">
        <v>100671</v>
      </c>
      <c r="F11" s="89">
        <v>274339</v>
      </c>
      <c r="G11" s="89">
        <v>70995</v>
      </c>
      <c r="H11" s="89">
        <v>345334</v>
      </c>
      <c r="I11" s="90">
        <v>75593433.219999999</v>
      </c>
      <c r="J11" s="90">
        <v>10408949.109999999</v>
      </c>
      <c r="K11" s="90">
        <v>86002382.329999983</v>
      </c>
      <c r="L11" s="91">
        <v>275.54752776674115</v>
      </c>
      <c r="M11" s="91">
        <v>146.61524205929993</v>
      </c>
      <c r="N11" s="91">
        <v>249.04116689929165</v>
      </c>
      <c r="O11" s="89">
        <v>716022</v>
      </c>
    </row>
    <row r="12" spans="1:16" ht="15.75" x14ac:dyDescent="0.25">
      <c r="A12" s="86">
        <v>43404</v>
      </c>
      <c r="B12" s="87" t="s">
        <v>127</v>
      </c>
      <c r="C12" s="88" t="s">
        <v>66</v>
      </c>
      <c r="D12" s="89">
        <v>614906</v>
      </c>
      <c r="E12" s="89">
        <v>100653</v>
      </c>
      <c r="F12" s="89">
        <v>274383</v>
      </c>
      <c r="G12" s="89">
        <v>70981</v>
      </c>
      <c r="H12" s="89">
        <v>345364</v>
      </c>
      <c r="I12" s="90">
        <v>76705493.349999994</v>
      </c>
      <c r="J12" s="90">
        <v>10486049.24</v>
      </c>
      <c r="K12" s="90">
        <v>87191542.590000018</v>
      </c>
      <c r="L12" s="91">
        <v>279.5562893838175</v>
      </c>
      <c r="M12" s="91">
        <v>147.73036784491626</v>
      </c>
      <c r="N12" s="91">
        <v>252.46274246881558</v>
      </c>
      <c r="O12" s="89">
        <v>715559</v>
      </c>
    </row>
    <row r="13" spans="1:16" ht="15.75" x14ac:dyDescent="0.25">
      <c r="A13" s="86">
        <v>43373</v>
      </c>
      <c r="B13" s="87" t="s">
        <v>127</v>
      </c>
      <c r="C13" s="88" t="s">
        <v>66</v>
      </c>
      <c r="D13" s="89">
        <v>618010</v>
      </c>
      <c r="E13" s="89">
        <v>101429</v>
      </c>
      <c r="F13" s="89">
        <v>274862</v>
      </c>
      <c r="G13" s="89">
        <v>71301</v>
      </c>
      <c r="H13" s="89">
        <v>346163</v>
      </c>
      <c r="I13" s="90">
        <v>75654183.560000002</v>
      </c>
      <c r="J13" s="90">
        <v>10277230</v>
      </c>
      <c r="K13" s="90">
        <v>85931413.560000002</v>
      </c>
      <c r="L13" s="91">
        <v>275.24424460274611</v>
      </c>
      <c r="M13" s="91">
        <v>144.13865163181441</v>
      </c>
      <c r="N13" s="91">
        <v>248.23974127795287</v>
      </c>
      <c r="O13" s="89">
        <v>719439</v>
      </c>
    </row>
    <row r="14" spans="1:16" ht="15.75" x14ac:dyDescent="0.25">
      <c r="A14" s="86">
        <v>43343</v>
      </c>
      <c r="B14" s="87" t="s">
        <v>127</v>
      </c>
      <c r="C14" s="87" t="s">
        <v>66</v>
      </c>
      <c r="D14" s="89">
        <v>624449</v>
      </c>
      <c r="E14" s="89">
        <v>101753</v>
      </c>
      <c r="F14" s="89">
        <v>277571</v>
      </c>
      <c r="G14" s="89">
        <v>71416</v>
      </c>
      <c r="H14" s="89">
        <v>348987</v>
      </c>
      <c r="I14" s="90">
        <v>76396420</v>
      </c>
      <c r="J14" s="90">
        <v>10262391.5</v>
      </c>
      <c r="K14" s="90">
        <v>86658811.5</v>
      </c>
      <c r="L14" s="91">
        <v>122.34212882076839</v>
      </c>
      <c r="M14" s="91">
        <v>100.85591088223443</v>
      </c>
      <c r="N14" s="91">
        <v>119.33155168947484</v>
      </c>
      <c r="O14" s="89">
        <v>726202</v>
      </c>
    </row>
    <row r="15" spans="1:16" ht="15.75" x14ac:dyDescent="0.25">
      <c r="A15" s="86">
        <v>43312</v>
      </c>
      <c r="B15" s="87" t="s">
        <v>127</v>
      </c>
      <c r="C15" s="87" t="s">
        <v>66</v>
      </c>
      <c r="D15" s="89">
        <v>623124</v>
      </c>
      <c r="E15" s="89">
        <v>101451</v>
      </c>
      <c r="F15" s="89">
        <v>276740</v>
      </c>
      <c r="G15" s="89">
        <v>71221</v>
      </c>
      <c r="H15" s="89">
        <v>347961</v>
      </c>
      <c r="I15" s="90">
        <v>76263787.069999993</v>
      </c>
      <c r="J15" s="90">
        <v>10229531.66</v>
      </c>
      <c r="K15" s="90">
        <v>86493318.729999989</v>
      </c>
      <c r="L15" s="91">
        <v>275.57919733323695</v>
      </c>
      <c r="M15" s="91">
        <v>143.63083444489686</v>
      </c>
      <c r="N15" s="91">
        <v>248.57187653214007</v>
      </c>
      <c r="O15" s="89">
        <v>724575</v>
      </c>
    </row>
    <row r="16" spans="1:16" ht="15.75" x14ac:dyDescent="0.25">
      <c r="D16" s="89">
        <f>AVERAGE(D4:D15)</f>
        <v>608850.25</v>
      </c>
      <c r="E16" s="89">
        <f>AVERAGE(E4:E15)</f>
        <v>99697.416666666672</v>
      </c>
      <c r="F16" s="89">
        <f>AVERAGE(F4:F15)</f>
        <v>272912.25</v>
      </c>
      <c r="G16" s="89">
        <f>AVERAGE(G4:G15)</f>
        <v>70504.666666666672</v>
      </c>
      <c r="H16" s="89">
        <f>AVERAGE(H4:H15)</f>
        <v>343416.91666666669</v>
      </c>
      <c r="I16" s="90">
        <f>SUM(I4:I15)</f>
        <v>897676774.06999993</v>
      </c>
      <c r="J16" s="90">
        <f>SUM(J4:J15)</f>
        <v>120628147.34999999</v>
      </c>
      <c r="K16" s="90">
        <f>SUM(K4:K15)</f>
        <v>1018304921.4200001</v>
      </c>
      <c r="L16" s="91">
        <f>+I16/(F16*12)</f>
        <v>274.10421422697829</v>
      </c>
      <c r="M16" s="91">
        <f>+J16/(G16*12)</f>
        <v>142.57702486596631</v>
      </c>
      <c r="N16" s="91">
        <f>+K16/(H16*12)</f>
        <v>247.10123273872892</v>
      </c>
      <c r="O16" s="89">
        <f>AVERAGE(O4:O15)</f>
        <v>708547.66666666663</v>
      </c>
      <c r="P16" s="42">
        <f>+D16+E16</f>
        <v>708547.66666666663</v>
      </c>
    </row>
    <row r="17" spans="4:15" x14ac:dyDescent="0.2">
      <c r="D17" s="42">
        <f>SUM(D4:D15)/12</f>
        <v>608850.25</v>
      </c>
      <c r="E17" s="42">
        <f t="shared" ref="E17:O17" si="1">SUM(E4:E15)/12</f>
        <v>99697.416666666672</v>
      </c>
      <c r="F17" s="42">
        <f t="shared" si="1"/>
        <v>272912.25</v>
      </c>
      <c r="G17" s="42">
        <f t="shared" si="1"/>
        <v>70504.666666666672</v>
      </c>
      <c r="H17" s="42">
        <f t="shared" si="1"/>
        <v>343416.91666666669</v>
      </c>
      <c r="I17" s="42">
        <f t="shared" si="1"/>
        <v>74806397.839166656</v>
      </c>
      <c r="J17" s="42">
        <f t="shared" si="1"/>
        <v>10052345.612499999</v>
      </c>
      <c r="K17" s="42">
        <f t="shared" si="1"/>
        <v>84858743.451666668</v>
      </c>
      <c r="L17" s="42">
        <f t="shared" si="1"/>
        <v>261.33285022209651</v>
      </c>
      <c r="M17" s="42">
        <f t="shared" si="1"/>
        <v>138.97791961681216</v>
      </c>
      <c r="N17" s="42">
        <f t="shared" si="1"/>
        <v>236.32140250781779</v>
      </c>
      <c r="O17" s="42">
        <f t="shared" si="1"/>
        <v>708547.66666666663</v>
      </c>
    </row>
    <row r="18" spans="4:15" ht="15.75" x14ac:dyDescent="0.25">
      <c r="D18" s="89"/>
      <c r="E18" s="89"/>
      <c r="F18" s="89"/>
      <c r="G18" s="89"/>
      <c r="H18" s="89"/>
      <c r="I18" s="90"/>
      <c r="J18" s="90"/>
      <c r="K18" s="90"/>
      <c r="L18" s="91"/>
      <c r="M18" s="91"/>
      <c r="N18" s="91"/>
      <c r="O18" s="8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A3" sqref="A3"/>
    </sheetView>
  </sheetViews>
  <sheetFormatPr defaultRowHeight="12.75" x14ac:dyDescent="0.2"/>
  <cols>
    <col min="1" max="1" width="10.140625" bestFit="1" customWidth="1"/>
    <col min="2" max="2" width="16.85546875" customWidth="1"/>
    <col min="3" max="3" width="17.28515625" customWidth="1"/>
    <col min="4" max="4" width="25.85546875" bestFit="1" customWidth="1"/>
    <col min="5" max="5" width="41.5703125" customWidth="1"/>
  </cols>
  <sheetData>
    <row r="1" spans="1:5" ht="31.5" x14ac:dyDescent="0.25">
      <c r="A1" s="34" t="s">
        <v>15</v>
      </c>
      <c r="B1" s="34" t="s">
        <v>16</v>
      </c>
      <c r="C1" s="34" t="s">
        <v>17</v>
      </c>
      <c r="D1" s="34" t="s">
        <v>18</v>
      </c>
      <c r="E1" s="34" t="s">
        <v>19</v>
      </c>
    </row>
    <row r="2" spans="1:5" ht="64.5" customHeight="1" x14ac:dyDescent="0.2">
      <c r="A2" s="49">
        <v>39416</v>
      </c>
      <c r="B2" t="s">
        <v>36</v>
      </c>
      <c r="C2" s="50" t="s">
        <v>37</v>
      </c>
      <c r="D2" s="50" t="s">
        <v>38</v>
      </c>
      <c r="E2" s="50" t="s">
        <v>39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6"/>
  <sheetViews>
    <sheetView showGridLines="0" zoomScaleNormal="100" workbookViewId="0">
      <pane xSplit="1" ySplit="1" topLeftCell="B24" activePane="bottomRight" state="frozen"/>
      <selection pane="topRight" activeCell="B1" sqref="B1"/>
      <selection pane="bottomLeft" activeCell="A2" sqref="A2"/>
      <selection pane="bottomRight" activeCell="A37" sqref="A37"/>
    </sheetView>
  </sheetViews>
  <sheetFormatPr defaultColWidth="12.7109375" defaultRowHeight="15" customHeight="1" x14ac:dyDescent="0.2"/>
  <cols>
    <col min="1" max="1" width="10.42578125" style="7" customWidth="1"/>
    <col min="2" max="2" width="14.42578125" style="7" bestFit="1" customWidth="1"/>
    <col min="3" max="3" width="12.85546875" style="7" bestFit="1" customWidth="1"/>
    <col min="4" max="4" width="16.85546875" style="7" bestFit="1" customWidth="1"/>
    <col min="5" max="5" width="15.42578125" style="7" bestFit="1" customWidth="1"/>
    <col min="6" max="6" width="12.7109375" style="7" bestFit="1" customWidth="1"/>
    <col min="7" max="7" width="16.5703125" style="7" bestFit="1" customWidth="1"/>
    <col min="8" max="8" width="15.140625" style="7" bestFit="1" customWidth="1"/>
    <col min="9" max="9" width="17.140625" style="7" bestFit="1" customWidth="1"/>
    <col min="10" max="10" width="19.140625" style="7" bestFit="1" customWidth="1"/>
    <col min="11" max="11" width="17.7109375" style="7" bestFit="1" customWidth="1"/>
    <col min="12" max="12" width="4.28515625" style="7" customWidth="1"/>
    <col min="13" max="13" width="19" style="7" bestFit="1" customWidth="1"/>
    <col min="14" max="14" width="17.5703125" style="7" bestFit="1" customWidth="1"/>
    <col min="15" max="15" width="21.42578125" style="7" bestFit="1" customWidth="1"/>
    <col min="16" max="16" width="20" style="7" bestFit="1" customWidth="1"/>
    <col min="17" max="17" width="12.7109375" style="7" bestFit="1" customWidth="1"/>
    <col min="18" max="18" width="16.5703125" style="7" bestFit="1" customWidth="1"/>
    <col min="19" max="19" width="15.140625" style="7" bestFit="1" customWidth="1"/>
    <col min="20" max="20" width="17.140625" style="7" bestFit="1" customWidth="1"/>
    <col min="21" max="21" width="19.140625" style="7" bestFit="1" customWidth="1"/>
    <col min="22" max="22" width="17.7109375" style="7" bestFit="1" customWidth="1"/>
    <col min="23" max="23" width="11.7109375" style="7" customWidth="1"/>
    <col min="24" max="24" width="11.7109375" style="7" bestFit="1" customWidth="1"/>
    <col min="25" max="25" width="16.28515625" style="7" customWidth="1"/>
    <col min="26" max="26" width="15.28515625" style="7" customWidth="1"/>
    <col min="27" max="27" width="16.85546875" style="7" customWidth="1"/>
    <col min="28" max="28" width="14" style="7" customWidth="1"/>
    <col min="29" max="29" width="14" style="7" bestFit="1" customWidth="1"/>
    <col min="30" max="16384" width="12.7109375" style="7"/>
  </cols>
  <sheetData>
    <row r="1" spans="1:33" ht="33.75" customHeight="1" x14ac:dyDescent="0.3">
      <c r="A1" s="84" t="s">
        <v>126</v>
      </c>
      <c r="B1" s="80" t="s">
        <v>122</v>
      </c>
      <c r="C1" s="82" t="s">
        <v>123</v>
      </c>
      <c r="D1" s="80" t="s">
        <v>112</v>
      </c>
      <c r="E1" s="82" t="s">
        <v>113</v>
      </c>
      <c r="F1" s="80" t="s">
        <v>114</v>
      </c>
      <c r="G1" s="80" t="s">
        <v>115</v>
      </c>
      <c r="H1" s="80" t="s">
        <v>116</v>
      </c>
      <c r="I1" s="80" t="s">
        <v>117</v>
      </c>
      <c r="J1" s="80" t="s">
        <v>118</v>
      </c>
      <c r="K1" s="82" t="s">
        <v>119</v>
      </c>
      <c r="L1" s="82"/>
      <c r="M1" s="82" t="s">
        <v>124</v>
      </c>
      <c r="N1" s="82" t="s">
        <v>125</v>
      </c>
      <c r="O1" s="82" t="s">
        <v>120</v>
      </c>
      <c r="P1" s="82" t="s">
        <v>121</v>
      </c>
      <c r="Q1" s="82" t="s">
        <v>114</v>
      </c>
      <c r="R1" s="82" t="s">
        <v>115</v>
      </c>
      <c r="S1" s="82" t="s">
        <v>116</v>
      </c>
      <c r="T1" s="82" t="s">
        <v>117</v>
      </c>
      <c r="U1" s="82" t="s">
        <v>118</v>
      </c>
      <c r="V1" s="82" t="s">
        <v>119</v>
      </c>
      <c r="W1" s="9" t="s">
        <v>7</v>
      </c>
      <c r="X1" s="9" t="s">
        <v>6</v>
      </c>
      <c r="Y1" s="9" t="s">
        <v>7</v>
      </c>
      <c r="Z1" s="9" t="s">
        <v>6</v>
      </c>
      <c r="AA1" s="10" t="s">
        <v>0</v>
      </c>
      <c r="AB1" s="11"/>
      <c r="AC1" s="11"/>
      <c r="AD1" s="11"/>
      <c r="AE1" s="11"/>
      <c r="AF1" s="11"/>
      <c r="AG1" s="11"/>
    </row>
    <row r="2" spans="1:33" ht="12.95" customHeight="1" x14ac:dyDescent="0.25">
      <c r="A2" s="74">
        <v>1985</v>
      </c>
      <c r="B2" s="75">
        <v>279602</v>
      </c>
      <c r="C2" s="75">
        <v>88390</v>
      </c>
      <c r="D2" s="75">
        <v>108788</v>
      </c>
      <c r="E2" s="75">
        <v>29861</v>
      </c>
      <c r="F2" s="76">
        <v>138649</v>
      </c>
      <c r="G2" s="81" t="str">
        <f>IF(Y2=0,"NA",0)</f>
        <v>NA</v>
      </c>
      <c r="H2" s="81" t="str">
        <f>IF(Z2=0,"NA",0)</f>
        <v>NA</v>
      </c>
      <c r="I2" s="77">
        <f t="shared" ref="I2:I9" si="0">+AA2/1000000</f>
        <v>190.19461899999999</v>
      </c>
      <c r="J2" s="81" t="str">
        <f t="shared" ref="J2:J9" si="1">IF(AB2=0,"NA",0)</f>
        <v>NA</v>
      </c>
      <c r="K2" s="81" t="str">
        <f t="shared" ref="K2:K9" si="2">IF(AC2=0,"NA",0)</f>
        <v>NA</v>
      </c>
      <c r="L2" s="81"/>
      <c r="M2" s="29"/>
      <c r="N2" s="29"/>
      <c r="O2" s="29"/>
      <c r="P2" s="29"/>
      <c r="Q2" s="29"/>
      <c r="R2" s="29"/>
      <c r="S2" s="29"/>
      <c r="T2" s="30"/>
      <c r="U2" s="30"/>
      <c r="V2" s="30"/>
      <c r="W2" s="30"/>
      <c r="X2" s="30"/>
      <c r="Y2" s="69"/>
      <c r="Z2" s="69"/>
      <c r="AA2" s="25">
        <v>190194619</v>
      </c>
      <c r="AB2" s="11"/>
      <c r="AC2" s="11"/>
      <c r="AD2" s="11"/>
      <c r="AE2" s="11"/>
      <c r="AF2" s="11"/>
      <c r="AG2" s="11"/>
    </row>
    <row r="3" spans="1:33" ht="12.95" customHeight="1" x14ac:dyDescent="0.25">
      <c r="A3" s="74">
        <v>1986</v>
      </c>
      <c r="B3" s="75">
        <v>229306</v>
      </c>
      <c r="C3" s="75">
        <v>116252</v>
      </c>
      <c r="D3" s="75">
        <v>84248</v>
      </c>
      <c r="E3" s="75">
        <v>49249</v>
      </c>
      <c r="F3" s="76">
        <v>133497</v>
      </c>
      <c r="G3" s="81" t="str">
        <f t="shared" ref="G3:H9" si="3">IF(Y3=0,"NA",0)</f>
        <v>NA</v>
      </c>
      <c r="H3" s="81" t="str">
        <f t="shared" si="3"/>
        <v>NA</v>
      </c>
      <c r="I3" s="77">
        <f t="shared" si="0"/>
        <v>181.401703</v>
      </c>
      <c r="J3" s="81" t="str">
        <f t="shared" si="1"/>
        <v>NA</v>
      </c>
      <c r="K3" s="81" t="str">
        <f t="shared" si="2"/>
        <v>NA</v>
      </c>
      <c r="L3" s="81"/>
      <c r="M3" s="83">
        <f>+(B3-B2)/B2</f>
        <v>-0.17988426406105823</v>
      </c>
      <c r="N3" s="83">
        <f>+(C3-C2)/C2</f>
        <v>0.31521665346758682</v>
      </c>
      <c r="O3" s="83">
        <f>+(D3-D2)/D2</f>
        <v>-0.2255763503327573</v>
      </c>
      <c r="P3" s="83">
        <f>+(E3-E2)/E2</f>
        <v>0.6492749740464151</v>
      </c>
      <c r="Q3" s="83">
        <f>+(F3-F2)/F2</f>
        <v>-3.7158580299893974E-2</v>
      </c>
      <c r="R3" s="83"/>
      <c r="S3" s="83"/>
      <c r="T3" s="83">
        <f t="shared" ref="T3" si="4">+(I3-I2)/I2</f>
        <v>-4.623115020935472E-2</v>
      </c>
      <c r="U3" s="83"/>
      <c r="V3" s="83"/>
      <c r="W3" s="30"/>
      <c r="X3" s="30"/>
      <c r="Y3" s="69"/>
      <c r="Z3" s="69"/>
      <c r="AA3" s="25">
        <v>181401703</v>
      </c>
      <c r="AB3" s="11"/>
      <c r="AC3" s="11"/>
      <c r="AD3" s="11"/>
      <c r="AE3" s="11"/>
      <c r="AF3" s="11"/>
      <c r="AG3" s="11"/>
    </row>
    <row r="4" spans="1:33" ht="12.95" customHeight="1" x14ac:dyDescent="0.25">
      <c r="A4" s="74">
        <v>1987</v>
      </c>
      <c r="B4" s="75">
        <v>211733</v>
      </c>
      <c r="C4" s="75">
        <v>121207</v>
      </c>
      <c r="D4" s="75">
        <v>78722</v>
      </c>
      <c r="E4" s="75">
        <v>51730</v>
      </c>
      <c r="F4" s="76">
        <v>130452</v>
      </c>
      <c r="G4" s="81" t="str">
        <f t="shared" si="3"/>
        <v>NA</v>
      </c>
      <c r="H4" s="81" t="str">
        <f t="shared" si="3"/>
        <v>NA</v>
      </c>
      <c r="I4" s="77">
        <f t="shared" si="0"/>
        <v>176.622322</v>
      </c>
      <c r="J4" s="81" t="str">
        <f t="shared" si="1"/>
        <v>NA</v>
      </c>
      <c r="K4" s="81" t="str">
        <f t="shared" si="2"/>
        <v>NA</v>
      </c>
      <c r="L4" s="81"/>
      <c r="M4" s="83">
        <f t="shared" ref="M4:M33" si="5">+(B4-B3)/B3</f>
        <v>-7.6635587381054138E-2</v>
      </c>
      <c r="N4" s="83">
        <f t="shared" ref="N4:N33" si="6">+(C4-C3)/C3</f>
        <v>4.2622922616385096E-2</v>
      </c>
      <c r="O4" s="83">
        <f t="shared" ref="O4:O33" si="7">+(D4-D3)/D3</f>
        <v>-6.5592061532617985E-2</v>
      </c>
      <c r="P4" s="83">
        <f t="shared" ref="P4:P33" si="8">+(E4-E3)/E3</f>
        <v>5.0376657394058763E-2</v>
      </c>
      <c r="Q4" s="83">
        <f t="shared" ref="Q4:Q33" si="9">+(F4-F3)/F3</f>
        <v>-2.2809501337108698E-2</v>
      </c>
      <c r="R4" s="83"/>
      <c r="S4" s="83"/>
      <c r="T4" s="83">
        <f t="shared" ref="T4:T33" si="10">+(I4-I3)/I3</f>
        <v>-2.6346946698730833E-2</v>
      </c>
      <c r="U4" s="83"/>
      <c r="V4" s="83"/>
      <c r="W4" s="30"/>
      <c r="X4" s="30"/>
      <c r="Y4" s="69"/>
      <c r="Z4" s="69"/>
      <c r="AA4" s="25">
        <v>176622322</v>
      </c>
      <c r="AB4" s="11"/>
      <c r="AC4" s="11"/>
      <c r="AD4" s="11"/>
      <c r="AE4" s="11"/>
      <c r="AF4" s="11"/>
      <c r="AG4" s="11"/>
    </row>
    <row r="5" spans="1:33" ht="12.95" customHeight="1" x14ac:dyDescent="0.25">
      <c r="A5" s="74">
        <v>1988</v>
      </c>
      <c r="B5" s="75">
        <v>195451</v>
      </c>
      <c r="C5" s="75">
        <v>127330</v>
      </c>
      <c r="D5" s="75">
        <v>74378</v>
      </c>
      <c r="E5" s="75">
        <v>55874</v>
      </c>
      <c r="F5" s="76">
        <v>130252</v>
      </c>
      <c r="G5" s="81" t="str">
        <f t="shared" si="3"/>
        <v>NA</v>
      </c>
      <c r="H5" s="81" t="str">
        <f t="shared" si="3"/>
        <v>NA</v>
      </c>
      <c r="I5" s="77">
        <f t="shared" si="0"/>
        <v>186.651028</v>
      </c>
      <c r="J5" s="81" t="str">
        <f t="shared" si="1"/>
        <v>NA</v>
      </c>
      <c r="K5" s="81" t="str">
        <f t="shared" si="2"/>
        <v>NA</v>
      </c>
      <c r="L5" s="81"/>
      <c r="M5" s="83">
        <f t="shared" si="5"/>
        <v>-7.6898735671813087E-2</v>
      </c>
      <c r="N5" s="83">
        <f t="shared" si="6"/>
        <v>5.0516884338363294E-2</v>
      </c>
      <c r="O5" s="83">
        <f t="shared" si="7"/>
        <v>-5.5181524859632632E-2</v>
      </c>
      <c r="P5" s="83">
        <f t="shared" si="8"/>
        <v>8.0108254397834908E-2</v>
      </c>
      <c r="Q5" s="83">
        <f t="shared" si="9"/>
        <v>-1.5331309600466073E-3</v>
      </c>
      <c r="R5" s="83"/>
      <c r="S5" s="83"/>
      <c r="T5" s="83">
        <f t="shared" si="10"/>
        <v>5.6780512714582024E-2</v>
      </c>
      <c r="U5" s="83"/>
      <c r="V5" s="83"/>
      <c r="W5" s="30"/>
      <c r="X5" s="30"/>
      <c r="Y5" s="69"/>
      <c r="Z5" s="69"/>
      <c r="AA5" s="25">
        <v>186651028</v>
      </c>
      <c r="AB5" s="11"/>
      <c r="AC5" s="11"/>
      <c r="AD5" s="11"/>
      <c r="AE5" s="11"/>
      <c r="AF5" s="11"/>
      <c r="AG5" s="11"/>
    </row>
    <row r="6" spans="1:33" ht="12.95" customHeight="1" x14ac:dyDescent="0.25">
      <c r="A6" s="74">
        <v>1989</v>
      </c>
      <c r="B6" s="75">
        <v>188789</v>
      </c>
      <c r="C6" s="75">
        <v>142580</v>
      </c>
      <c r="D6" s="75">
        <v>73077</v>
      </c>
      <c r="E6" s="75">
        <v>63166</v>
      </c>
      <c r="F6" s="76">
        <v>136243</v>
      </c>
      <c r="G6" s="81" t="str">
        <f t="shared" si="3"/>
        <v>NA</v>
      </c>
      <c r="H6" s="81" t="str">
        <f t="shared" si="3"/>
        <v>NA</v>
      </c>
      <c r="I6" s="77">
        <f t="shared" si="0"/>
        <v>203.420152</v>
      </c>
      <c r="J6" s="81" t="str">
        <f t="shared" si="1"/>
        <v>NA</v>
      </c>
      <c r="K6" s="81" t="str">
        <f t="shared" si="2"/>
        <v>NA</v>
      </c>
      <c r="L6" s="81"/>
      <c r="M6" s="83">
        <f t="shared" si="5"/>
        <v>-3.4085269453724976E-2</v>
      </c>
      <c r="N6" s="83">
        <f t="shared" si="6"/>
        <v>0.1197675331814969</v>
      </c>
      <c r="O6" s="83">
        <f t="shared" si="7"/>
        <v>-1.7491731425959289E-2</v>
      </c>
      <c r="P6" s="83">
        <f t="shared" si="8"/>
        <v>0.13050792855353116</v>
      </c>
      <c r="Q6" s="83">
        <f t="shared" si="9"/>
        <v>4.5995454964223199E-2</v>
      </c>
      <c r="R6" s="83"/>
      <c r="S6" s="83"/>
      <c r="T6" s="83">
        <f t="shared" si="10"/>
        <v>8.9842119701585593E-2</v>
      </c>
      <c r="U6" s="83"/>
      <c r="V6" s="83"/>
      <c r="W6" s="30"/>
      <c r="X6" s="30"/>
      <c r="Y6" s="69"/>
      <c r="Z6" s="69"/>
      <c r="AA6" s="25">
        <v>203420152</v>
      </c>
      <c r="AB6" s="11"/>
      <c r="AC6" s="11"/>
      <c r="AD6" s="11"/>
      <c r="AE6" s="11"/>
      <c r="AF6" s="11"/>
      <c r="AG6" s="11"/>
    </row>
    <row r="7" spans="1:33" ht="12.95" customHeight="1" x14ac:dyDescent="0.25">
      <c r="A7" s="74">
        <v>1990</v>
      </c>
      <c r="B7" s="75">
        <v>192567</v>
      </c>
      <c r="C7" s="75">
        <v>146192</v>
      </c>
      <c r="D7" s="75">
        <v>75997</v>
      </c>
      <c r="E7" s="75">
        <v>64947</v>
      </c>
      <c r="F7" s="76">
        <v>140944</v>
      </c>
      <c r="G7" s="81" t="str">
        <f t="shared" si="3"/>
        <v>NA</v>
      </c>
      <c r="H7" s="81" t="str">
        <f t="shared" si="3"/>
        <v>NA</v>
      </c>
      <c r="I7" s="77">
        <f t="shared" si="0"/>
        <v>234.310337</v>
      </c>
      <c r="J7" s="81" t="str">
        <f t="shared" si="1"/>
        <v>NA</v>
      </c>
      <c r="K7" s="81" t="str">
        <f t="shared" si="2"/>
        <v>NA</v>
      </c>
      <c r="L7" s="81"/>
      <c r="M7" s="83">
        <f t="shared" si="5"/>
        <v>2.0011759159696805E-2</v>
      </c>
      <c r="N7" s="83">
        <f t="shared" si="6"/>
        <v>2.5333146303829428E-2</v>
      </c>
      <c r="O7" s="83">
        <f t="shared" si="7"/>
        <v>3.9957852675944552E-2</v>
      </c>
      <c r="P7" s="83">
        <f t="shared" si="8"/>
        <v>2.8195548237976126E-2</v>
      </c>
      <c r="Q7" s="83">
        <f t="shared" si="9"/>
        <v>3.4504525003119429E-2</v>
      </c>
      <c r="R7" s="83"/>
      <c r="S7" s="83"/>
      <c r="T7" s="83">
        <f t="shared" si="10"/>
        <v>0.15185410440554584</v>
      </c>
      <c r="U7" s="83"/>
      <c r="V7" s="83"/>
      <c r="W7" s="30"/>
      <c r="X7" s="30"/>
      <c r="Y7" s="69"/>
      <c r="Z7" s="69"/>
      <c r="AA7" s="25">
        <v>234310337</v>
      </c>
      <c r="AB7" s="11"/>
      <c r="AC7" s="11"/>
      <c r="AD7" s="11"/>
      <c r="AE7" s="11"/>
      <c r="AF7" s="11"/>
      <c r="AG7" s="11"/>
    </row>
    <row r="8" spans="1:33" ht="12.95" customHeight="1" x14ac:dyDescent="0.25">
      <c r="A8" s="74">
        <v>1991</v>
      </c>
      <c r="B8" s="75">
        <v>226075</v>
      </c>
      <c r="C8" s="75">
        <v>156796</v>
      </c>
      <c r="D8" s="75">
        <v>89336</v>
      </c>
      <c r="E8" s="75">
        <v>69157</v>
      </c>
      <c r="F8" s="76">
        <v>158493</v>
      </c>
      <c r="G8" s="81" t="str">
        <f t="shared" si="3"/>
        <v>NA</v>
      </c>
      <c r="H8" s="81" t="str">
        <f t="shared" si="3"/>
        <v>NA</v>
      </c>
      <c r="I8" s="77">
        <f t="shared" si="0"/>
        <v>294.48420499999997</v>
      </c>
      <c r="J8" s="81" t="str">
        <f t="shared" si="1"/>
        <v>NA</v>
      </c>
      <c r="K8" s="81" t="str">
        <f t="shared" si="2"/>
        <v>NA</v>
      </c>
      <c r="L8" s="81"/>
      <c r="M8" s="83">
        <f t="shared" si="5"/>
        <v>0.17400696900299636</v>
      </c>
      <c r="N8" s="83">
        <f t="shared" si="6"/>
        <v>7.2534748823465028E-2</v>
      </c>
      <c r="O8" s="83">
        <f t="shared" si="7"/>
        <v>0.1755200863191968</v>
      </c>
      <c r="P8" s="83">
        <f t="shared" si="8"/>
        <v>6.4822085700648222E-2</v>
      </c>
      <c r="Q8" s="83">
        <f t="shared" si="9"/>
        <v>0.12451044386422977</v>
      </c>
      <c r="R8" s="83"/>
      <c r="S8" s="83"/>
      <c r="T8" s="83">
        <f t="shared" si="10"/>
        <v>0.25681269025702425</v>
      </c>
      <c r="U8" s="83"/>
      <c r="V8" s="83"/>
      <c r="W8" s="30"/>
      <c r="X8" s="30"/>
      <c r="Y8" s="69"/>
      <c r="Z8" s="69"/>
      <c r="AA8" s="25">
        <v>294484205</v>
      </c>
      <c r="AB8" s="11"/>
      <c r="AC8" s="11"/>
      <c r="AD8" s="11"/>
      <c r="AE8" s="11"/>
      <c r="AF8" s="11"/>
      <c r="AG8" s="11"/>
    </row>
    <row r="9" spans="1:33" ht="12.95" customHeight="1" x14ac:dyDescent="0.25">
      <c r="A9" s="74">
        <v>1992</v>
      </c>
      <c r="B9" s="75">
        <v>293374</v>
      </c>
      <c r="C9" s="75">
        <v>183940</v>
      </c>
      <c r="D9" s="75">
        <v>117639</v>
      </c>
      <c r="E9" s="75">
        <v>79756</v>
      </c>
      <c r="F9" s="76">
        <v>197395</v>
      </c>
      <c r="G9" s="81" t="str">
        <f t="shared" si="3"/>
        <v>NA</v>
      </c>
      <c r="H9" s="81" t="str">
        <f t="shared" si="3"/>
        <v>NA</v>
      </c>
      <c r="I9" s="77">
        <f t="shared" si="0"/>
        <v>386.765715</v>
      </c>
      <c r="J9" s="81" t="str">
        <f t="shared" si="1"/>
        <v>NA</v>
      </c>
      <c r="K9" s="81" t="str">
        <f t="shared" si="2"/>
        <v>NA</v>
      </c>
      <c r="L9" s="81"/>
      <c r="M9" s="83">
        <f t="shared" si="5"/>
        <v>0.29768439677098307</v>
      </c>
      <c r="N9" s="83">
        <f t="shared" si="6"/>
        <v>0.17311666113931479</v>
      </c>
      <c r="O9" s="83">
        <f t="shared" si="7"/>
        <v>0.31681516969642698</v>
      </c>
      <c r="P9" s="83">
        <f t="shared" si="8"/>
        <v>0.15325997368306896</v>
      </c>
      <c r="Q9" s="83">
        <f t="shared" si="9"/>
        <v>0.24544932583773416</v>
      </c>
      <c r="R9" s="83"/>
      <c r="S9" s="83"/>
      <c r="T9" s="83">
        <f t="shared" si="10"/>
        <v>0.31336658616376395</v>
      </c>
      <c r="U9" s="83"/>
      <c r="V9" s="83"/>
      <c r="W9" s="30"/>
      <c r="X9" s="30"/>
      <c r="Y9" s="69"/>
      <c r="Z9" s="69"/>
      <c r="AA9" s="25">
        <v>386765715</v>
      </c>
      <c r="AB9" s="11"/>
      <c r="AC9" s="11"/>
      <c r="AD9" s="11"/>
      <c r="AE9" s="11"/>
      <c r="AF9" s="11"/>
      <c r="AG9" s="11"/>
    </row>
    <row r="10" spans="1:33" ht="12.95" customHeight="1" x14ac:dyDescent="0.25">
      <c r="A10" s="74">
        <v>1993</v>
      </c>
      <c r="B10" s="75">
        <v>331524</v>
      </c>
      <c r="C10" s="75">
        <v>194054</v>
      </c>
      <c r="D10" s="75">
        <v>135743</v>
      </c>
      <c r="E10" s="75">
        <v>84136</v>
      </c>
      <c r="F10" s="76">
        <v>219879</v>
      </c>
      <c r="G10" s="77">
        <f t="shared" ref="G10:I13" si="11">+Y10/1000000</f>
        <v>259.946687</v>
      </c>
      <c r="H10" s="77">
        <f t="shared" si="11"/>
        <v>168.732991</v>
      </c>
      <c r="I10" s="77">
        <f t="shared" si="11"/>
        <v>428.67967800000002</v>
      </c>
      <c r="J10" s="78">
        <f>+(Y10/D10)/12</f>
        <v>159.58262243111369</v>
      </c>
      <c r="K10" s="78">
        <f t="shared" ref="K10:K27" si="12">+(Z10/E10)/12</f>
        <v>167.12325976197266</v>
      </c>
      <c r="L10" s="78"/>
      <c r="M10" s="83">
        <f t="shared" si="5"/>
        <v>0.13003879007683025</v>
      </c>
      <c r="N10" s="83">
        <f t="shared" si="6"/>
        <v>5.498532130042405E-2</v>
      </c>
      <c r="O10" s="83">
        <f t="shared" si="7"/>
        <v>0.15389454177611167</v>
      </c>
      <c r="P10" s="83">
        <f t="shared" si="8"/>
        <v>5.4917498370028586E-2</v>
      </c>
      <c r="Q10" s="83">
        <f t="shared" si="9"/>
        <v>0.11390359431596545</v>
      </c>
      <c r="R10" s="83"/>
      <c r="S10" s="83"/>
      <c r="T10" s="83">
        <f t="shared" si="10"/>
        <v>0.10837042006166453</v>
      </c>
      <c r="U10" s="83"/>
      <c r="V10" s="83"/>
      <c r="W10" s="23">
        <f>+Y10/1000000</f>
        <v>259.946687</v>
      </c>
      <c r="X10" s="23">
        <f>+Z10/1000000</f>
        <v>168.732991</v>
      </c>
      <c r="Y10" s="25">
        <v>259946687</v>
      </c>
      <c r="Z10" s="25">
        <v>168732991</v>
      </c>
      <c r="AA10" s="25">
        <f t="shared" ref="AA10:AA24" si="13">+Y10+Z10</f>
        <v>428679678</v>
      </c>
      <c r="AB10" s="25"/>
      <c r="AC10" s="57"/>
      <c r="AD10" s="57"/>
      <c r="AE10" s="17"/>
      <c r="AF10" s="17"/>
      <c r="AG10" s="18"/>
    </row>
    <row r="11" spans="1:33" ht="12.95" customHeight="1" x14ac:dyDescent="0.25">
      <c r="A11" s="74">
        <v>1994</v>
      </c>
      <c r="B11" s="75">
        <v>350945</v>
      </c>
      <c r="C11" s="75">
        <v>196515</v>
      </c>
      <c r="D11" s="75">
        <v>145603</v>
      </c>
      <c r="E11" s="75">
        <v>85655</v>
      </c>
      <c r="F11" s="76">
        <v>231258</v>
      </c>
      <c r="G11" s="77">
        <f t="shared" si="11"/>
        <v>276.28437000000002</v>
      </c>
      <c r="H11" s="77">
        <f t="shared" si="11"/>
        <v>169.32475500000001</v>
      </c>
      <c r="I11" s="77">
        <f t="shared" si="11"/>
        <v>445.60912500000001</v>
      </c>
      <c r="J11" s="78">
        <f t="shared" ref="J11:J27" si="14">+(Y11/D11)/12</f>
        <v>158.12653242034847</v>
      </c>
      <c r="K11" s="78">
        <f t="shared" si="12"/>
        <v>164.73523145175412</v>
      </c>
      <c r="L11" s="78"/>
      <c r="M11" s="83">
        <f t="shared" si="5"/>
        <v>5.8580977546120343E-2</v>
      </c>
      <c r="N11" s="83">
        <f t="shared" si="6"/>
        <v>1.2682036958784669E-2</v>
      </c>
      <c r="O11" s="83">
        <f t="shared" si="7"/>
        <v>7.2637263063288715E-2</v>
      </c>
      <c r="P11" s="83">
        <f t="shared" si="8"/>
        <v>1.8054102881049729E-2</v>
      </c>
      <c r="Q11" s="83">
        <f t="shared" si="9"/>
        <v>5.175119042746238E-2</v>
      </c>
      <c r="R11" s="83">
        <f t="shared" ref="R11:R33" si="15">+(G11-G10)/G10</f>
        <v>6.2850129726792894E-2</v>
      </c>
      <c r="S11" s="83">
        <f t="shared" ref="S11:S33" si="16">+(H11-H10)/H10</f>
        <v>3.5071031248418514E-3</v>
      </c>
      <c r="T11" s="83">
        <f t="shared" si="10"/>
        <v>3.9492068014476724E-2</v>
      </c>
      <c r="U11" s="83">
        <f t="shared" ref="U11:U33" si="17">+(J11-J10)/J10</f>
        <v>-9.1243644739186242E-3</v>
      </c>
      <c r="V11" s="83">
        <f t="shared" ref="V11:V33" si="18">+(K11-K10)/K10</f>
        <v>-1.428902424246465E-2</v>
      </c>
      <c r="W11" s="23">
        <f t="shared" ref="W11:X29" si="19">+Y11/1000000</f>
        <v>276.28437000000002</v>
      </c>
      <c r="X11" s="23">
        <f t="shared" si="19"/>
        <v>169.32475500000001</v>
      </c>
      <c r="Y11" s="25">
        <v>276284370</v>
      </c>
      <c r="Z11" s="25">
        <v>169324755</v>
      </c>
      <c r="AA11" s="25">
        <f t="shared" si="13"/>
        <v>445609125</v>
      </c>
      <c r="AB11" s="25"/>
      <c r="AC11" s="57"/>
      <c r="AD11" s="57"/>
      <c r="AE11" s="17"/>
      <c r="AF11" s="17"/>
      <c r="AG11" s="19"/>
    </row>
    <row r="12" spans="1:33" ht="12.95" customHeight="1" x14ac:dyDescent="0.25">
      <c r="A12" s="74">
        <v>1995</v>
      </c>
      <c r="B12" s="75">
        <v>353491</v>
      </c>
      <c r="C12" s="75">
        <v>191923</v>
      </c>
      <c r="D12" s="75">
        <v>148760</v>
      </c>
      <c r="E12" s="75">
        <v>84629</v>
      </c>
      <c r="F12" s="76">
        <v>233389</v>
      </c>
      <c r="G12" s="77">
        <f t="shared" si="11"/>
        <v>285.17455899999999</v>
      </c>
      <c r="H12" s="77">
        <f t="shared" si="11"/>
        <v>167.72743399999999</v>
      </c>
      <c r="I12" s="77">
        <f t="shared" si="11"/>
        <v>452.901993</v>
      </c>
      <c r="J12" s="78">
        <f t="shared" si="14"/>
        <v>159.75091814555884</v>
      </c>
      <c r="K12" s="78">
        <f t="shared" si="12"/>
        <v>165.15953357202218</v>
      </c>
      <c r="L12" s="78"/>
      <c r="M12" s="83">
        <f t="shared" si="5"/>
        <v>7.2546980296057783E-3</v>
      </c>
      <c r="N12" s="83">
        <f t="shared" si="6"/>
        <v>-2.3367172989339238E-2</v>
      </c>
      <c r="O12" s="83">
        <f t="shared" si="7"/>
        <v>2.1682245558127235E-2</v>
      </c>
      <c r="P12" s="83">
        <f t="shared" si="8"/>
        <v>-1.1978284980444807E-2</v>
      </c>
      <c r="Q12" s="83">
        <f t="shared" si="9"/>
        <v>9.2148163522991645E-3</v>
      </c>
      <c r="R12" s="83">
        <f t="shared" si="15"/>
        <v>3.2177676210927035E-2</v>
      </c>
      <c r="S12" s="83">
        <f t="shared" si="16"/>
        <v>-9.4334759261870613E-3</v>
      </c>
      <c r="T12" s="83">
        <f t="shared" si="10"/>
        <v>1.6366065214665427E-2</v>
      </c>
      <c r="U12" s="83">
        <f t="shared" si="17"/>
        <v>1.0272695545439914E-2</v>
      </c>
      <c r="V12" s="83">
        <f t="shared" si="18"/>
        <v>2.5756610564045108E-3</v>
      </c>
      <c r="W12" s="23">
        <f t="shared" si="19"/>
        <v>285.17455899999999</v>
      </c>
      <c r="X12" s="23">
        <f t="shared" si="19"/>
        <v>167.72743399999999</v>
      </c>
      <c r="Y12" s="25">
        <v>285174559</v>
      </c>
      <c r="Z12" s="25">
        <v>167727434</v>
      </c>
      <c r="AA12" s="25">
        <f t="shared" si="13"/>
        <v>452901993</v>
      </c>
      <c r="AB12" s="25"/>
      <c r="AC12" s="57"/>
      <c r="AD12" s="57"/>
      <c r="AE12" s="20"/>
      <c r="AF12" s="20"/>
      <c r="AG12" s="21"/>
    </row>
    <row r="13" spans="1:33" ht="12.95" customHeight="1" x14ac:dyDescent="0.25">
      <c r="A13" s="74">
        <v>1996</v>
      </c>
      <c r="B13" s="75">
        <v>361655</v>
      </c>
      <c r="C13" s="75">
        <v>179287</v>
      </c>
      <c r="D13" s="75">
        <v>153788</v>
      </c>
      <c r="E13" s="75">
        <v>81065</v>
      </c>
      <c r="F13" s="76">
        <v>234853</v>
      </c>
      <c r="G13" s="77">
        <f t="shared" si="11"/>
        <v>295.23624625910918</v>
      </c>
      <c r="H13" s="77">
        <f t="shared" si="11"/>
        <v>153.52659174089084</v>
      </c>
      <c r="I13" s="77">
        <f t="shared" si="11"/>
        <v>448.76283799999999</v>
      </c>
      <c r="J13" s="78">
        <f t="shared" si="14"/>
        <v>159.98010587036981</v>
      </c>
      <c r="K13" s="78">
        <f t="shared" si="12"/>
        <v>157.8225207558655</v>
      </c>
      <c r="L13" s="78"/>
      <c r="M13" s="83">
        <f t="shared" si="5"/>
        <v>2.309535462006105E-2</v>
      </c>
      <c r="N13" s="83">
        <f t="shared" si="6"/>
        <v>-6.5838904143849353E-2</v>
      </c>
      <c r="O13" s="83">
        <f t="shared" si="7"/>
        <v>3.3799408443129876E-2</v>
      </c>
      <c r="P13" s="83">
        <f t="shared" si="8"/>
        <v>-4.2113223599475356E-2</v>
      </c>
      <c r="Q13" s="83">
        <f t="shared" si="9"/>
        <v>6.2727892060037106E-3</v>
      </c>
      <c r="R13" s="83">
        <f t="shared" si="15"/>
        <v>3.5282555689370568E-2</v>
      </c>
      <c r="S13" s="83">
        <f t="shared" si="16"/>
        <v>-8.4666186803460858E-2</v>
      </c>
      <c r="T13" s="83">
        <f t="shared" si="10"/>
        <v>-9.1391847772240124E-3</v>
      </c>
      <c r="U13" s="83">
        <f t="shared" si="17"/>
        <v>1.4346566985120109E-3</v>
      </c>
      <c r="V13" s="83">
        <f t="shared" si="18"/>
        <v>-4.4423792302351037E-2</v>
      </c>
      <c r="W13" s="23">
        <f t="shared" si="19"/>
        <v>295.23624625910918</v>
      </c>
      <c r="X13" s="23">
        <f t="shared" si="19"/>
        <v>153.52659174089084</v>
      </c>
      <c r="Y13" s="25">
        <v>295236246.2591092</v>
      </c>
      <c r="Z13" s="25">
        <v>153526591.74089083</v>
      </c>
      <c r="AA13" s="25">
        <f t="shared" si="13"/>
        <v>448762838</v>
      </c>
      <c r="AB13" s="25"/>
      <c r="AC13" s="57"/>
      <c r="AD13" s="57"/>
      <c r="AE13" s="20"/>
      <c r="AF13" s="20"/>
      <c r="AG13" s="21"/>
    </row>
    <row r="14" spans="1:33" ht="12.95" customHeight="1" x14ac:dyDescent="0.25">
      <c r="A14" s="74">
        <v>1997</v>
      </c>
      <c r="B14" s="75">
        <v>340809</v>
      </c>
      <c r="C14" s="75">
        <v>155874</v>
      </c>
      <c r="D14" s="75">
        <v>142711</v>
      </c>
      <c r="E14" s="75">
        <v>73160</v>
      </c>
      <c r="F14" s="76">
        <v>215871</v>
      </c>
      <c r="G14" s="77">
        <f t="shared" ref="G14:I26" si="20">+Y14/1000000</f>
        <v>273.6854730969373</v>
      </c>
      <c r="H14" s="77">
        <f t="shared" si="20"/>
        <v>128.26157690306275</v>
      </c>
      <c r="I14" s="77">
        <f t="shared" si="20"/>
        <v>401.94705000000005</v>
      </c>
      <c r="J14" s="78">
        <f t="shared" si="14"/>
        <v>159.81334836192102</v>
      </c>
      <c r="K14" s="78">
        <f t="shared" si="12"/>
        <v>146.09711238274869</v>
      </c>
      <c r="L14" s="78"/>
      <c r="M14" s="83">
        <f t="shared" si="5"/>
        <v>-5.7640569050614536E-2</v>
      </c>
      <c r="N14" s="83">
        <f t="shared" si="6"/>
        <v>-0.13058950174859305</v>
      </c>
      <c r="O14" s="83">
        <f t="shared" si="7"/>
        <v>-7.2027726480609677E-2</v>
      </c>
      <c r="P14" s="83">
        <f t="shared" si="8"/>
        <v>-9.7514340344168254E-2</v>
      </c>
      <c r="Q14" s="83">
        <f t="shared" si="9"/>
        <v>-8.0825026718841148E-2</v>
      </c>
      <c r="R14" s="83">
        <f t="shared" si="15"/>
        <v>-7.2995011402692753E-2</v>
      </c>
      <c r="S14" s="83">
        <f t="shared" si="16"/>
        <v>-0.16456442204141572</v>
      </c>
      <c r="T14" s="83">
        <f t="shared" si="10"/>
        <v>-0.10432189128815507</v>
      </c>
      <c r="U14" s="83">
        <f t="shared" si="17"/>
        <v>-1.0423640335875154E-3</v>
      </c>
      <c r="V14" s="83">
        <f t="shared" si="18"/>
        <v>-7.4294899846738316E-2</v>
      </c>
      <c r="W14" s="23">
        <f t="shared" si="19"/>
        <v>273.6854730969373</v>
      </c>
      <c r="X14" s="23">
        <f t="shared" si="19"/>
        <v>128.26157690306275</v>
      </c>
      <c r="Y14" s="25">
        <v>273685473.0969373</v>
      </c>
      <c r="Z14" s="25">
        <v>128261576.90306275</v>
      </c>
      <c r="AA14" s="25">
        <f t="shared" si="13"/>
        <v>401947050.00000006</v>
      </c>
      <c r="AB14" s="25"/>
      <c r="AC14" s="57"/>
      <c r="AD14" s="57"/>
      <c r="AE14" s="20"/>
      <c r="AF14" s="20"/>
      <c r="AG14" s="21"/>
    </row>
    <row r="15" spans="1:33" ht="12.95" customHeight="1" x14ac:dyDescent="0.25">
      <c r="A15" s="74">
        <v>1998</v>
      </c>
      <c r="B15" s="75">
        <v>288509</v>
      </c>
      <c r="C15" s="75">
        <v>123141</v>
      </c>
      <c r="D15" s="75">
        <v>114955</v>
      </c>
      <c r="E15" s="75">
        <v>61089</v>
      </c>
      <c r="F15" s="76">
        <v>176044</v>
      </c>
      <c r="G15" s="77">
        <f t="shared" si="20"/>
        <v>225.12101408493839</v>
      </c>
      <c r="H15" s="77">
        <f t="shared" si="20"/>
        <v>94.05751191506161</v>
      </c>
      <c r="I15" s="77">
        <f t="shared" si="20"/>
        <v>319.17852599999998</v>
      </c>
      <c r="J15" s="78">
        <f t="shared" si="14"/>
        <v>163.19502855098256</v>
      </c>
      <c r="K15" s="78">
        <f t="shared" si="12"/>
        <v>128.30666720558204</v>
      </c>
      <c r="L15" s="78"/>
      <c r="M15" s="83">
        <f t="shared" si="5"/>
        <v>-0.15345838871626044</v>
      </c>
      <c r="N15" s="83">
        <f t="shared" si="6"/>
        <v>-0.20999653566342044</v>
      </c>
      <c r="O15" s="83">
        <f t="shared" si="7"/>
        <v>-0.19449096425643433</v>
      </c>
      <c r="P15" s="83">
        <f t="shared" si="8"/>
        <v>-0.16499453253143795</v>
      </c>
      <c r="Q15" s="83">
        <f t="shared" si="9"/>
        <v>-0.1844944434407586</v>
      </c>
      <c r="R15" s="83">
        <f t="shared" si="15"/>
        <v>-0.17744624317271582</v>
      </c>
      <c r="S15" s="83">
        <f t="shared" si="16"/>
        <v>-0.2666742902580389</v>
      </c>
      <c r="T15" s="83">
        <f t="shared" si="10"/>
        <v>-0.20591897365585857</v>
      </c>
      <c r="U15" s="83">
        <f t="shared" si="17"/>
        <v>2.1160186077843916E-2</v>
      </c>
      <c r="V15" s="83">
        <f t="shared" si="18"/>
        <v>-0.12177136759937332</v>
      </c>
      <c r="W15" s="23">
        <f t="shared" si="19"/>
        <v>225.12101408493839</v>
      </c>
      <c r="X15" s="23">
        <f t="shared" si="19"/>
        <v>94.05751191506161</v>
      </c>
      <c r="Y15" s="25">
        <v>225121014.08493841</v>
      </c>
      <c r="Z15" s="25">
        <v>94057511.915061608</v>
      </c>
      <c r="AA15" s="25">
        <f t="shared" si="13"/>
        <v>319178526</v>
      </c>
      <c r="AB15" s="25"/>
      <c r="AC15" s="57"/>
      <c r="AD15" s="57"/>
      <c r="AE15" s="20"/>
      <c r="AF15" s="20"/>
      <c r="AG15" s="21"/>
    </row>
    <row r="16" spans="1:33" ht="12.95" customHeight="1" x14ac:dyDescent="0.25">
      <c r="A16" s="74">
        <v>1999</v>
      </c>
      <c r="B16" s="75">
        <v>260506</v>
      </c>
      <c r="C16" s="75">
        <v>106679</v>
      </c>
      <c r="D16" s="75">
        <v>102943</v>
      </c>
      <c r="E16" s="75">
        <v>57204</v>
      </c>
      <c r="F16" s="76">
        <v>160147</v>
      </c>
      <c r="G16" s="77">
        <f t="shared" si="20"/>
        <v>204.84596615859513</v>
      </c>
      <c r="H16" s="77">
        <f t="shared" si="20"/>
        <v>78.994133841404889</v>
      </c>
      <c r="I16" s="77">
        <f t="shared" si="20"/>
        <v>283.84010000000001</v>
      </c>
      <c r="J16" s="78">
        <f t="shared" si="14"/>
        <v>165.82474942330154</v>
      </c>
      <c r="K16" s="78">
        <f t="shared" si="12"/>
        <v>115.07664650695301</v>
      </c>
      <c r="L16" s="78"/>
      <c r="M16" s="83">
        <f t="shared" si="5"/>
        <v>-9.7061096880859871E-2</v>
      </c>
      <c r="N16" s="83">
        <f t="shared" si="6"/>
        <v>-0.13368415068904752</v>
      </c>
      <c r="O16" s="83">
        <f t="shared" si="7"/>
        <v>-0.10449306250271846</v>
      </c>
      <c r="P16" s="83">
        <f t="shared" si="8"/>
        <v>-6.3595737366792707E-2</v>
      </c>
      <c r="Q16" s="83">
        <f t="shared" si="9"/>
        <v>-9.0301288314285064E-2</v>
      </c>
      <c r="R16" s="83">
        <f t="shared" si="15"/>
        <v>-9.0062884661195886E-2</v>
      </c>
      <c r="S16" s="83">
        <f t="shared" si="16"/>
        <v>-0.16015071807618797</v>
      </c>
      <c r="T16" s="83">
        <f t="shared" si="10"/>
        <v>-0.11071680304708209</v>
      </c>
      <c r="U16" s="83">
        <f t="shared" si="17"/>
        <v>1.61139766062019E-2</v>
      </c>
      <c r="V16" s="83">
        <f t="shared" si="18"/>
        <v>-0.10311249591910103</v>
      </c>
      <c r="W16" s="23">
        <f t="shared" si="19"/>
        <v>204.84596615859513</v>
      </c>
      <c r="X16" s="23">
        <f t="shared" si="19"/>
        <v>78.994133841404889</v>
      </c>
      <c r="Y16" s="25">
        <v>204845966.15859514</v>
      </c>
      <c r="Z16" s="25">
        <v>78994133.841404885</v>
      </c>
      <c r="AA16" s="25">
        <f t="shared" si="13"/>
        <v>283840100</v>
      </c>
      <c r="AB16" s="25"/>
      <c r="AC16" s="57"/>
      <c r="AD16" s="57"/>
      <c r="AE16" s="20"/>
      <c r="AF16" s="20"/>
      <c r="AG16" s="21"/>
    </row>
    <row r="17" spans="1:34" ht="12.95" customHeight="1" x14ac:dyDescent="0.25">
      <c r="A17" s="74">
        <v>2000</v>
      </c>
      <c r="B17" s="75">
        <v>244022</v>
      </c>
      <c r="C17" s="75">
        <v>95546</v>
      </c>
      <c r="D17" s="75">
        <v>96702</v>
      </c>
      <c r="E17" s="75">
        <v>54525</v>
      </c>
      <c r="F17" s="76">
        <v>151227</v>
      </c>
      <c r="G17" s="77">
        <f t="shared" si="20"/>
        <v>195.28562538365566</v>
      </c>
      <c r="H17" s="77">
        <f t="shared" si="20"/>
        <v>70.435878616344354</v>
      </c>
      <c r="I17" s="77">
        <f t="shared" si="20"/>
        <v>265.72150399999998</v>
      </c>
      <c r="J17" s="78">
        <f t="shared" si="14"/>
        <v>168.28816482911046</v>
      </c>
      <c r="K17" s="78">
        <f t="shared" si="12"/>
        <v>107.65073913547967</v>
      </c>
      <c r="L17" s="78"/>
      <c r="M17" s="83">
        <f t="shared" si="5"/>
        <v>-6.3276853508172554E-2</v>
      </c>
      <c r="N17" s="83">
        <f t="shared" si="6"/>
        <v>-0.10435980839715409</v>
      </c>
      <c r="O17" s="83">
        <f t="shared" si="7"/>
        <v>-6.0625783200411877E-2</v>
      </c>
      <c r="P17" s="83">
        <f t="shared" si="8"/>
        <v>-4.6832389343402558E-2</v>
      </c>
      <c r="Q17" s="83">
        <f t="shared" si="9"/>
        <v>-5.569882670296665E-2</v>
      </c>
      <c r="R17" s="83">
        <f t="shared" si="15"/>
        <v>-4.6670876435700483E-2</v>
      </c>
      <c r="S17" s="83">
        <f t="shared" si="16"/>
        <v>-0.10834038945528272</v>
      </c>
      <c r="T17" s="83">
        <f t="shared" si="10"/>
        <v>-6.3833813474558479E-2</v>
      </c>
      <c r="U17" s="83">
        <f t="shared" si="17"/>
        <v>1.4855535222432603E-2</v>
      </c>
      <c r="V17" s="83">
        <f t="shared" si="18"/>
        <v>-6.4530098824392354E-2</v>
      </c>
      <c r="W17" s="23">
        <f t="shared" si="19"/>
        <v>195.28562538365566</v>
      </c>
      <c r="X17" s="23">
        <f t="shared" si="19"/>
        <v>70.435878616344354</v>
      </c>
      <c r="Y17" s="25">
        <v>195285625.38365567</v>
      </c>
      <c r="Z17" s="25">
        <v>70435878.616344348</v>
      </c>
      <c r="AA17" s="25">
        <f t="shared" si="13"/>
        <v>265721504</v>
      </c>
      <c r="AB17" s="26"/>
      <c r="AC17" s="57"/>
      <c r="AD17" s="57"/>
      <c r="AE17" s="20"/>
      <c r="AF17" s="20"/>
      <c r="AG17" s="20"/>
      <c r="AH17" s="20"/>
    </row>
    <row r="18" spans="1:34" ht="12.95" customHeight="1" x14ac:dyDescent="0.25">
      <c r="A18" s="74">
        <v>2001</v>
      </c>
      <c r="B18" s="75">
        <v>240953</v>
      </c>
      <c r="C18" s="75">
        <v>88942</v>
      </c>
      <c r="D18" s="75">
        <v>95498</v>
      </c>
      <c r="E18" s="75">
        <v>52623</v>
      </c>
      <c r="F18" s="76">
        <v>148121</v>
      </c>
      <c r="G18" s="77">
        <f t="shared" si="20"/>
        <v>195.09017106128505</v>
      </c>
      <c r="H18" s="77">
        <f t="shared" si="20"/>
        <v>65.239854938714942</v>
      </c>
      <c r="I18" s="77">
        <f t="shared" si="20"/>
        <v>260.33002599999998</v>
      </c>
      <c r="J18" s="78">
        <f t="shared" si="14"/>
        <v>170.2393165836676</v>
      </c>
      <c r="K18" s="78">
        <f t="shared" si="12"/>
        <v>103.31327705045787</v>
      </c>
      <c r="L18" s="78"/>
      <c r="M18" s="83">
        <f t="shared" si="5"/>
        <v>-1.257673488455959E-2</v>
      </c>
      <c r="N18" s="83">
        <f t="shared" si="6"/>
        <v>-6.9118539760952835E-2</v>
      </c>
      <c r="O18" s="83">
        <f t="shared" si="7"/>
        <v>-1.2450621496970073E-2</v>
      </c>
      <c r="P18" s="83">
        <f t="shared" si="8"/>
        <v>-3.4883081155433288E-2</v>
      </c>
      <c r="Q18" s="83">
        <f t="shared" si="9"/>
        <v>-2.0538660424395113E-2</v>
      </c>
      <c r="R18" s="83">
        <f t="shared" si="15"/>
        <v>-1.0008638474369076E-3</v>
      </c>
      <c r="S18" s="83">
        <f t="shared" si="16"/>
        <v>-7.3769558635472132E-2</v>
      </c>
      <c r="T18" s="83">
        <f t="shared" si="10"/>
        <v>-2.0289957413457991E-2</v>
      </c>
      <c r="U18" s="83">
        <f t="shared" si="17"/>
        <v>1.1594111543960667E-2</v>
      </c>
      <c r="V18" s="83">
        <f t="shared" si="18"/>
        <v>-4.0291986101117734E-2</v>
      </c>
      <c r="W18" s="23">
        <f t="shared" si="19"/>
        <v>195.09017106128505</v>
      </c>
      <c r="X18" s="23">
        <f t="shared" ref="X18:X29" si="21">+Z18/1000000</f>
        <v>65.239854938714942</v>
      </c>
      <c r="Y18" s="25">
        <v>195090171.06128505</v>
      </c>
      <c r="Z18" s="25">
        <v>65239854.938714936</v>
      </c>
      <c r="AA18" s="25">
        <f t="shared" si="13"/>
        <v>260330026</v>
      </c>
      <c r="AB18" s="26"/>
      <c r="AC18" s="57"/>
      <c r="AD18" s="57"/>
      <c r="AE18" s="20"/>
      <c r="AF18" s="20"/>
      <c r="AG18" s="20"/>
      <c r="AH18" s="20"/>
    </row>
    <row r="19" spans="1:34" ht="12.95" customHeight="1" x14ac:dyDescent="0.25">
      <c r="A19" s="74">
        <v>2002</v>
      </c>
      <c r="B19" s="75">
        <v>251818</v>
      </c>
      <c r="C19" s="75">
        <v>95441</v>
      </c>
      <c r="D19" s="75">
        <v>100190</v>
      </c>
      <c r="E19" s="75">
        <v>55203</v>
      </c>
      <c r="F19" s="76">
        <v>155393</v>
      </c>
      <c r="G19" s="77">
        <f t="shared" si="20"/>
        <v>218.06047584740944</v>
      </c>
      <c r="H19" s="77">
        <f t="shared" si="20"/>
        <v>75.013286152590553</v>
      </c>
      <c r="I19" s="77">
        <f t="shared" si="20"/>
        <v>293.07376199999999</v>
      </c>
      <c r="J19" s="78">
        <f t="shared" si="14"/>
        <v>181.37245554064728</v>
      </c>
      <c r="K19" s="78">
        <f t="shared" si="12"/>
        <v>113.23854101013616</v>
      </c>
      <c r="L19" s="78"/>
      <c r="M19" s="83">
        <f t="shared" si="5"/>
        <v>4.5091781384751381E-2</v>
      </c>
      <c r="N19" s="83">
        <f t="shared" si="6"/>
        <v>7.3070090620854039E-2</v>
      </c>
      <c r="O19" s="83">
        <f t="shared" si="7"/>
        <v>4.9131918993067916E-2</v>
      </c>
      <c r="P19" s="83">
        <f t="shared" si="8"/>
        <v>4.9027991562624711E-2</v>
      </c>
      <c r="Q19" s="83">
        <f t="shared" si="9"/>
        <v>4.9094996658137602E-2</v>
      </c>
      <c r="R19" s="83">
        <f t="shared" si="15"/>
        <v>0.11774198905647873</v>
      </c>
      <c r="S19" s="83">
        <f t="shared" si="16"/>
        <v>0.14980767849739371</v>
      </c>
      <c r="T19" s="83">
        <f t="shared" si="10"/>
        <v>0.12577779253169979</v>
      </c>
      <c r="U19" s="83">
        <f t="shared" si="17"/>
        <v>6.5396990427343898E-2</v>
      </c>
      <c r="V19" s="83">
        <f t="shared" si="18"/>
        <v>9.6069587985587013E-2</v>
      </c>
      <c r="W19" s="23">
        <f t="shared" si="19"/>
        <v>218.06047584740944</v>
      </c>
      <c r="X19" s="23">
        <f t="shared" si="21"/>
        <v>75.013286152590553</v>
      </c>
      <c r="Y19" s="25">
        <v>218060475.84740943</v>
      </c>
      <c r="Z19" s="25">
        <v>75013286.152590558</v>
      </c>
      <c r="AA19" s="25">
        <f t="shared" si="13"/>
        <v>293073762</v>
      </c>
      <c r="AB19" s="26"/>
      <c r="AC19" s="57"/>
      <c r="AD19" s="57"/>
      <c r="AE19" s="20"/>
      <c r="AF19" s="20"/>
      <c r="AG19" s="21"/>
    </row>
    <row r="20" spans="1:34" ht="12.95" customHeight="1" x14ac:dyDescent="0.25">
      <c r="A20" s="74">
        <v>2003</v>
      </c>
      <c r="B20" s="75">
        <v>283313</v>
      </c>
      <c r="C20" s="75">
        <v>94105</v>
      </c>
      <c r="D20" s="75">
        <v>112186</v>
      </c>
      <c r="E20" s="75">
        <v>55685</v>
      </c>
      <c r="F20" s="76">
        <v>167871</v>
      </c>
      <c r="G20" s="77">
        <f t="shared" si="20"/>
        <v>261.59211099999999</v>
      </c>
      <c r="H20" s="77">
        <f t="shared" si="20"/>
        <v>77.672222000000005</v>
      </c>
      <c r="I20" s="77">
        <f t="shared" si="20"/>
        <v>339.26433300000002</v>
      </c>
      <c r="J20" s="78">
        <f t="shared" si="14"/>
        <v>194.31428683911838</v>
      </c>
      <c r="K20" s="78">
        <f t="shared" si="12"/>
        <v>116.23749962587171</v>
      </c>
      <c r="L20" s="78"/>
      <c r="M20" s="83">
        <f t="shared" si="5"/>
        <v>0.12507048741551438</v>
      </c>
      <c r="N20" s="83">
        <f t="shared" si="6"/>
        <v>-1.3998176884148322E-2</v>
      </c>
      <c r="O20" s="83">
        <f t="shared" si="7"/>
        <v>0.11973250823435473</v>
      </c>
      <c r="P20" s="83">
        <f t="shared" si="8"/>
        <v>8.731409524844665E-3</v>
      </c>
      <c r="Q20" s="83">
        <f t="shared" si="9"/>
        <v>8.029962739634347E-2</v>
      </c>
      <c r="R20" s="83">
        <f t="shared" si="15"/>
        <v>0.19963101971332192</v>
      </c>
      <c r="S20" s="83">
        <f t="shared" si="16"/>
        <v>3.5446198717393844E-2</v>
      </c>
      <c r="T20" s="83">
        <f t="shared" si="10"/>
        <v>0.15760732275992703</v>
      </c>
      <c r="U20" s="83">
        <f t="shared" si="17"/>
        <v>7.135499852992129E-2</v>
      </c>
      <c r="V20" s="83">
        <f t="shared" si="18"/>
        <v>2.6483550467743176E-2</v>
      </c>
      <c r="W20" s="23">
        <f t="shared" si="19"/>
        <v>261.59211099999999</v>
      </c>
      <c r="X20" s="23">
        <f t="shared" si="21"/>
        <v>77.672222000000005</v>
      </c>
      <c r="Y20" s="25">
        <v>261592111</v>
      </c>
      <c r="Z20" s="25">
        <v>77672222</v>
      </c>
      <c r="AA20" s="25">
        <f t="shared" si="13"/>
        <v>339264333</v>
      </c>
      <c r="AB20" s="26"/>
      <c r="AC20" s="57"/>
      <c r="AD20" s="57"/>
      <c r="AE20" s="20"/>
      <c r="AF20" s="20"/>
      <c r="AG20" s="21"/>
    </row>
    <row r="21" spans="1:34" ht="12.95" customHeight="1" x14ac:dyDescent="0.25">
      <c r="A21" s="74">
        <v>2004</v>
      </c>
      <c r="B21" s="75">
        <v>332953</v>
      </c>
      <c r="C21" s="75">
        <v>103684</v>
      </c>
      <c r="D21" s="75">
        <v>132998</v>
      </c>
      <c r="E21" s="75">
        <v>59441</v>
      </c>
      <c r="F21" s="76">
        <v>192439</v>
      </c>
      <c r="G21" s="77">
        <f t="shared" si="20"/>
        <v>329.02547700000002</v>
      </c>
      <c r="H21" s="77">
        <f t="shared" si="20"/>
        <v>92.287580000000005</v>
      </c>
      <c r="I21" s="77">
        <f t="shared" si="20"/>
        <v>421.31305700000001</v>
      </c>
      <c r="J21" s="78">
        <f t="shared" si="14"/>
        <v>206.15941405133913</v>
      </c>
      <c r="K21" s="78">
        <f t="shared" si="12"/>
        <v>129.38260908576009</v>
      </c>
      <c r="L21" s="78"/>
      <c r="M21" s="83">
        <f t="shared" si="5"/>
        <v>0.17521257407884566</v>
      </c>
      <c r="N21" s="83">
        <f t="shared" si="6"/>
        <v>0.10179055310557356</v>
      </c>
      <c r="O21" s="83">
        <f t="shared" si="7"/>
        <v>0.18551334391100494</v>
      </c>
      <c r="P21" s="83">
        <f t="shared" si="8"/>
        <v>6.7450839543862801E-2</v>
      </c>
      <c r="Q21" s="83">
        <f t="shared" si="9"/>
        <v>0.14635047149299163</v>
      </c>
      <c r="R21" s="83">
        <f t="shared" si="15"/>
        <v>0.25778057962917711</v>
      </c>
      <c r="S21" s="83">
        <f t="shared" si="16"/>
        <v>0.1881671159092114</v>
      </c>
      <c r="T21" s="83">
        <f t="shared" si="10"/>
        <v>0.24184305869842199</v>
      </c>
      <c r="U21" s="83">
        <f t="shared" si="17"/>
        <v>6.0958601680317331E-2</v>
      </c>
      <c r="V21" s="83">
        <f t="shared" si="18"/>
        <v>0.11308837081146744</v>
      </c>
      <c r="W21" s="23">
        <f t="shared" si="19"/>
        <v>329.02547700000002</v>
      </c>
      <c r="X21" s="23">
        <f t="shared" si="21"/>
        <v>92.287580000000005</v>
      </c>
      <c r="Y21" s="25">
        <v>329025477</v>
      </c>
      <c r="Z21" s="25">
        <v>92287580</v>
      </c>
      <c r="AA21" s="25">
        <f t="shared" si="13"/>
        <v>421313057</v>
      </c>
      <c r="AB21" s="25"/>
      <c r="AC21" s="57"/>
      <c r="AD21" s="57"/>
      <c r="AE21" s="20"/>
      <c r="AF21" s="20"/>
      <c r="AG21" s="21"/>
    </row>
    <row r="22" spans="1:34" ht="12.95" customHeight="1" x14ac:dyDescent="0.25">
      <c r="A22" s="74">
        <v>2005</v>
      </c>
      <c r="B22" s="75">
        <v>370658</v>
      </c>
      <c r="C22" s="75">
        <v>111717</v>
      </c>
      <c r="D22" s="75">
        <v>149282</v>
      </c>
      <c r="E22" s="75">
        <v>62810</v>
      </c>
      <c r="F22" s="76">
        <v>212092</v>
      </c>
      <c r="G22" s="77">
        <f t="shared" si="20"/>
        <v>381.552142</v>
      </c>
      <c r="H22" s="77">
        <f t="shared" si="20"/>
        <v>105.139734</v>
      </c>
      <c r="I22" s="77">
        <f t="shared" si="20"/>
        <v>486.69187599999998</v>
      </c>
      <c r="J22" s="78">
        <f t="shared" si="14"/>
        <v>212.99293842079643</v>
      </c>
      <c r="K22" s="78">
        <f t="shared" si="12"/>
        <v>139.49441967839516</v>
      </c>
      <c r="L22" s="78"/>
      <c r="M22" s="83">
        <f t="shared" si="5"/>
        <v>0.11324421164548751</v>
      </c>
      <c r="N22" s="83">
        <f t="shared" si="6"/>
        <v>7.7475791829018939E-2</v>
      </c>
      <c r="O22" s="83">
        <f t="shared" si="7"/>
        <v>0.12243793139746462</v>
      </c>
      <c r="P22" s="83">
        <f t="shared" si="8"/>
        <v>5.6678050503860974E-2</v>
      </c>
      <c r="Q22" s="83">
        <f t="shared" si="9"/>
        <v>0.10212586845701754</v>
      </c>
      <c r="R22" s="83">
        <f t="shared" si="15"/>
        <v>0.15964315432023513</v>
      </c>
      <c r="S22" s="83">
        <f t="shared" si="16"/>
        <v>0.13926201120454126</v>
      </c>
      <c r="T22" s="83">
        <f t="shared" si="10"/>
        <v>0.15517871547949666</v>
      </c>
      <c r="U22" s="83">
        <f t="shared" si="17"/>
        <v>3.3146797593029541E-2</v>
      </c>
      <c r="V22" s="83">
        <f t="shared" si="18"/>
        <v>7.8154325871822111E-2</v>
      </c>
      <c r="W22" s="23">
        <f t="shared" si="19"/>
        <v>381.552142</v>
      </c>
      <c r="X22" s="23">
        <f t="shared" si="21"/>
        <v>105.139734</v>
      </c>
      <c r="Y22" s="25">
        <v>381552142</v>
      </c>
      <c r="Z22" s="25">
        <v>105139734</v>
      </c>
      <c r="AA22" s="25">
        <f t="shared" si="13"/>
        <v>486691876</v>
      </c>
      <c r="AB22" s="25"/>
      <c r="AC22" s="57"/>
      <c r="AD22" s="57"/>
      <c r="AE22" s="20"/>
      <c r="AF22" s="20"/>
      <c r="AG22" s="21"/>
    </row>
    <row r="23" spans="1:34" ht="12.95" customHeight="1" x14ac:dyDescent="0.25">
      <c r="A23" s="74">
        <v>2006</v>
      </c>
      <c r="B23" s="75">
        <v>387368</v>
      </c>
      <c r="C23" s="75">
        <v>116494</v>
      </c>
      <c r="D23" s="75">
        <v>158173</v>
      </c>
      <c r="E23" s="75">
        <v>64944</v>
      </c>
      <c r="F23" s="75">
        <v>223117</v>
      </c>
      <c r="G23" s="77">
        <f t="shared" si="20"/>
        <v>409.582943</v>
      </c>
      <c r="H23" s="77">
        <f t="shared" si="20"/>
        <v>113.796753</v>
      </c>
      <c r="I23" s="77">
        <f t="shared" si="20"/>
        <v>523.37969599999997</v>
      </c>
      <c r="J23" s="78">
        <f t="shared" si="14"/>
        <v>215.78848423350803</v>
      </c>
      <c r="K23" s="78">
        <f t="shared" si="12"/>
        <v>146.01907412540035</v>
      </c>
      <c r="L23" s="78"/>
      <c r="M23" s="83">
        <f t="shared" si="5"/>
        <v>4.5081989327088581E-2</v>
      </c>
      <c r="N23" s="83">
        <f t="shared" si="6"/>
        <v>4.2759830643500987E-2</v>
      </c>
      <c r="O23" s="83">
        <f t="shared" si="7"/>
        <v>5.9558419635321068E-2</v>
      </c>
      <c r="P23" s="83">
        <f t="shared" si="8"/>
        <v>3.3975481611208405E-2</v>
      </c>
      <c r="Q23" s="83">
        <f t="shared" si="9"/>
        <v>5.1982158685853312E-2</v>
      </c>
      <c r="R23" s="83">
        <f t="shared" si="15"/>
        <v>7.3465191030168547E-2</v>
      </c>
      <c r="S23" s="83">
        <f t="shared" si="16"/>
        <v>8.2338224291113302E-2</v>
      </c>
      <c r="T23" s="83">
        <f t="shared" si="10"/>
        <v>7.5382026717865314E-2</v>
      </c>
      <c r="U23" s="83">
        <f t="shared" si="17"/>
        <v>1.3125063363314961E-2</v>
      </c>
      <c r="V23" s="83">
        <f t="shared" si="18"/>
        <v>4.677358751732006E-2</v>
      </c>
      <c r="W23" s="23">
        <f t="shared" si="19"/>
        <v>409.582943</v>
      </c>
      <c r="X23" s="23">
        <f t="shared" si="21"/>
        <v>113.796753</v>
      </c>
      <c r="Y23" s="25">
        <v>409582943</v>
      </c>
      <c r="Z23" s="25">
        <v>113796753</v>
      </c>
      <c r="AA23" s="25">
        <f t="shared" si="13"/>
        <v>523379696</v>
      </c>
      <c r="AB23" s="25"/>
      <c r="AC23" s="57"/>
      <c r="AD23" s="57"/>
    </row>
    <row r="24" spans="1:34" ht="12.95" customHeight="1" x14ac:dyDescent="0.25">
      <c r="A24" s="74">
        <v>2007</v>
      </c>
      <c r="B24" s="75">
        <v>400757</v>
      </c>
      <c r="C24" s="75">
        <v>110878</v>
      </c>
      <c r="D24" s="75">
        <v>164340</v>
      </c>
      <c r="E24" s="75">
        <v>63776</v>
      </c>
      <c r="F24" s="75">
        <v>228116</v>
      </c>
      <c r="G24" s="77">
        <f t="shared" si="20"/>
        <v>437.86332499999997</v>
      </c>
      <c r="H24" s="77">
        <f t="shared" si="20"/>
        <v>109.110133</v>
      </c>
      <c r="I24" s="77">
        <f t="shared" si="20"/>
        <v>546.97345800000005</v>
      </c>
      <c r="J24" s="78">
        <f t="shared" si="14"/>
        <v>222.03121830757371</v>
      </c>
      <c r="K24" s="78">
        <f t="shared" si="12"/>
        <v>142.56947885306906</v>
      </c>
      <c r="L24" s="78"/>
      <c r="M24" s="83">
        <f t="shared" si="5"/>
        <v>3.4564032134817541E-2</v>
      </c>
      <c r="N24" s="83">
        <f t="shared" si="6"/>
        <v>-4.8208491424451043E-2</v>
      </c>
      <c r="O24" s="83">
        <f t="shared" si="7"/>
        <v>3.8988955131406752E-2</v>
      </c>
      <c r="P24" s="83">
        <f t="shared" si="8"/>
        <v>-1.7984725301798472E-2</v>
      </c>
      <c r="Q24" s="83">
        <f t="shared" si="9"/>
        <v>2.2405285119466468E-2</v>
      </c>
      <c r="R24" s="83">
        <f t="shared" si="15"/>
        <v>6.9046776686694136E-2</v>
      </c>
      <c r="S24" s="83">
        <f t="shared" si="16"/>
        <v>-4.1184127634994919E-2</v>
      </c>
      <c r="T24" s="83">
        <f t="shared" si="10"/>
        <v>4.5079628002993997E-2</v>
      </c>
      <c r="U24" s="83">
        <f t="shared" si="17"/>
        <v>2.892987592104462E-2</v>
      </c>
      <c r="V24" s="83">
        <f t="shared" si="18"/>
        <v>-2.3624278492334509E-2</v>
      </c>
      <c r="W24" s="23">
        <f t="shared" si="19"/>
        <v>437.86332499999997</v>
      </c>
      <c r="X24" s="23">
        <f t="shared" si="21"/>
        <v>109.110133</v>
      </c>
      <c r="Y24" s="25">
        <v>437863325</v>
      </c>
      <c r="Z24" s="25">
        <v>109110133</v>
      </c>
      <c r="AA24" s="25">
        <f t="shared" si="13"/>
        <v>546973458</v>
      </c>
      <c r="AB24" s="25"/>
      <c r="AC24" s="57"/>
      <c r="AD24" s="57"/>
    </row>
    <row r="25" spans="1:34" ht="12.95" customHeight="1" x14ac:dyDescent="0.25">
      <c r="A25" s="74">
        <v>2008</v>
      </c>
      <c r="B25" s="75">
        <v>425903</v>
      </c>
      <c r="C25" s="75">
        <v>108723</v>
      </c>
      <c r="D25" s="75">
        <v>175623</v>
      </c>
      <c r="E25" s="75">
        <v>65207</v>
      </c>
      <c r="F25" s="75">
        <v>240830</v>
      </c>
      <c r="G25" s="77">
        <f t="shared" si="20"/>
        <v>485.25245000000001</v>
      </c>
      <c r="H25" s="77">
        <f t="shared" si="20"/>
        <v>107.945547</v>
      </c>
      <c r="I25" s="77">
        <f t="shared" si="20"/>
        <v>593.19799699999999</v>
      </c>
      <c r="J25" s="78">
        <f t="shared" si="14"/>
        <v>230.25289493213685</v>
      </c>
      <c r="K25" s="78">
        <f t="shared" si="12"/>
        <v>137.95240158265219</v>
      </c>
      <c r="L25" s="78"/>
      <c r="M25" s="83">
        <f t="shared" si="5"/>
        <v>6.2746252716733578E-2</v>
      </c>
      <c r="N25" s="83">
        <f t="shared" si="6"/>
        <v>-1.9435776258590522E-2</v>
      </c>
      <c r="O25" s="83">
        <f t="shared" si="7"/>
        <v>6.8656443957648777E-2</v>
      </c>
      <c r="P25" s="83">
        <f t="shared" si="8"/>
        <v>2.243790767686904E-2</v>
      </c>
      <c r="Q25" s="83">
        <f t="shared" si="9"/>
        <v>5.5734801592172402E-2</v>
      </c>
      <c r="R25" s="83">
        <f t="shared" si="15"/>
        <v>0.10822812118370508</v>
      </c>
      <c r="S25" s="83">
        <f t="shared" si="16"/>
        <v>-1.0673490793013695E-2</v>
      </c>
      <c r="T25" s="83">
        <f t="shared" si="10"/>
        <v>8.4509656408227274E-2</v>
      </c>
      <c r="U25" s="83">
        <f t="shared" si="17"/>
        <v>3.7029372208253544E-2</v>
      </c>
      <c r="V25" s="83">
        <f t="shared" si="18"/>
        <v>-3.2384752385713589E-2</v>
      </c>
      <c r="W25" s="23">
        <f t="shared" si="19"/>
        <v>485.25245000000001</v>
      </c>
      <c r="X25" s="23">
        <f t="shared" si="21"/>
        <v>107.945547</v>
      </c>
      <c r="Y25" s="25">
        <v>485252450</v>
      </c>
      <c r="Z25" s="25">
        <v>107945547</v>
      </c>
      <c r="AA25" s="25">
        <f t="shared" ref="AA25:AA31" si="22">+Y25+Z25</f>
        <v>593197997</v>
      </c>
      <c r="AB25" s="20"/>
      <c r="AC25" s="20"/>
    </row>
    <row r="26" spans="1:34" ht="12.95" customHeight="1" x14ac:dyDescent="0.25">
      <c r="A26" s="74">
        <v>2009</v>
      </c>
      <c r="B26" s="75">
        <v>498380</v>
      </c>
      <c r="C26" s="75">
        <v>115763</v>
      </c>
      <c r="D26" s="75">
        <v>208735</v>
      </c>
      <c r="E26" s="75">
        <v>68767</v>
      </c>
      <c r="F26" s="75">
        <v>277502</v>
      </c>
      <c r="G26" s="77">
        <f t="shared" si="20"/>
        <v>670.92501900000002</v>
      </c>
      <c r="H26" s="77">
        <f t="shared" si="20"/>
        <v>139.33058299999999</v>
      </c>
      <c r="I26" s="77">
        <f t="shared" si="20"/>
        <v>810.25560199999995</v>
      </c>
      <c r="J26" s="78">
        <f t="shared" si="14"/>
        <v>267.853585886411</v>
      </c>
      <c r="K26" s="78">
        <f t="shared" si="12"/>
        <v>168.84380468344798</v>
      </c>
      <c r="L26" s="78"/>
      <c r="M26" s="83">
        <f t="shared" si="5"/>
        <v>0.17017255102687701</v>
      </c>
      <c r="N26" s="83">
        <f t="shared" si="6"/>
        <v>6.4751708470148911E-2</v>
      </c>
      <c r="O26" s="83">
        <f t="shared" si="7"/>
        <v>0.18854022536911452</v>
      </c>
      <c r="P26" s="83">
        <f t="shared" si="8"/>
        <v>5.4595365528240833E-2</v>
      </c>
      <c r="Q26" s="83">
        <f t="shared" si="9"/>
        <v>0.1522733878669601</v>
      </c>
      <c r="R26" s="83">
        <f t="shared" si="15"/>
        <v>0.38263087388842654</v>
      </c>
      <c r="S26" s="83">
        <f t="shared" si="16"/>
        <v>0.29074877910433844</v>
      </c>
      <c r="T26" s="83">
        <f t="shared" si="10"/>
        <v>0.36591088658042109</v>
      </c>
      <c r="U26" s="83">
        <f t="shared" si="17"/>
        <v>0.16330170773903324</v>
      </c>
      <c r="V26" s="83">
        <f t="shared" si="18"/>
        <v>0.22392798346672974</v>
      </c>
      <c r="W26" s="23">
        <f t="shared" si="19"/>
        <v>670.92501900000002</v>
      </c>
      <c r="X26" s="23">
        <f t="shared" si="21"/>
        <v>139.33058299999999</v>
      </c>
      <c r="Y26" s="25">
        <v>670925019</v>
      </c>
      <c r="Z26" s="25">
        <v>139330583</v>
      </c>
      <c r="AA26" s="25">
        <f t="shared" si="22"/>
        <v>810255602</v>
      </c>
      <c r="AB26" s="20"/>
      <c r="AC26" s="20"/>
    </row>
    <row r="27" spans="1:34" ht="12.95" customHeight="1" x14ac:dyDescent="0.25">
      <c r="A27" s="74">
        <v>2010</v>
      </c>
      <c r="B27" s="79">
        <v>627537</v>
      </c>
      <c r="C27" s="79">
        <v>132025</v>
      </c>
      <c r="D27" s="79">
        <v>274384</v>
      </c>
      <c r="E27" s="79">
        <v>76215</v>
      </c>
      <c r="F27" s="75">
        <v>350599</v>
      </c>
      <c r="G27" s="77">
        <f t="shared" ref="G27:I28" si="23">+Y27/1000000</f>
        <v>981.09569199999999</v>
      </c>
      <c r="H27" s="77">
        <f t="shared" si="23"/>
        <v>190.957955</v>
      </c>
      <c r="I27" s="77">
        <f t="shared" si="23"/>
        <v>1172.053647</v>
      </c>
      <c r="J27" s="78">
        <f t="shared" si="14"/>
        <v>297.969175802282</v>
      </c>
      <c r="K27" s="78">
        <f t="shared" si="12"/>
        <v>208.79305801570118</v>
      </c>
      <c r="L27" s="78"/>
      <c r="M27" s="83">
        <f t="shared" si="5"/>
        <v>0.25915365785143868</v>
      </c>
      <c r="N27" s="83">
        <f t="shared" si="6"/>
        <v>0.14047666352807028</v>
      </c>
      <c r="O27" s="83">
        <f t="shared" si="7"/>
        <v>0.3145088269815795</v>
      </c>
      <c r="P27" s="83">
        <f t="shared" si="8"/>
        <v>0.1083077638983815</v>
      </c>
      <c r="Q27" s="83">
        <f t="shared" si="9"/>
        <v>0.26341071415701506</v>
      </c>
      <c r="R27" s="83">
        <f t="shared" si="15"/>
        <v>0.46230303568393227</v>
      </c>
      <c r="S27" s="83">
        <f t="shared" si="16"/>
        <v>0.37053869214054758</v>
      </c>
      <c r="T27" s="83">
        <f t="shared" si="10"/>
        <v>0.44652334906041169</v>
      </c>
      <c r="U27" s="83">
        <f t="shared" si="17"/>
        <v>0.11243302872429027</v>
      </c>
      <c r="V27" s="83">
        <f t="shared" si="18"/>
        <v>0.2366047922643707</v>
      </c>
      <c r="W27" s="23">
        <f t="shared" si="19"/>
        <v>981.09569199999999</v>
      </c>
      <c r="X27" s="23">
        <f t="shared" si="21"/>
        <v>190.957955</v>
      </c>
      <c r="Y27" s="55">
        <v>981095692</v>
      </c>
      <c r="Z27" s="55">
        <v>190957955</v>
      </c>
      <c r="AA27" s="25">
        <f t="shared" si="22"/>
        <v>1172053647</v>
      </c>
      <c r="AB27" s="20"/>
      <c r="AC27" s="20"/>
    </row>
    <row r="28" spans="1:34" ht="12.95" customHeight="1" x14ac:dyDescent="0.25">
      <c r="A28" s="74">
        <v>2011</v>
      </c>
      <c r="B28" s="79">
        <v>705470.5</v>
      </c>
      <c r="C28" s="79">
        <v>135827.58333333334</v>
      </c>
      <c r="D28" s="79">
        <v>317312.08333333331</v>
      </c>
      <c r="E28" s="79">
        <v>79301.166666666672</v>
      </c>
      <c r="F28" s="75">
        <v>396613.25</v>
      </c>
      <c r="G28" s="77">
        <f t="shared" si="23"/>
        <v>1109.998081</v>
      </c>
      <c r="H28" s="77">
        <f t="shared" si="23"/>
        <v>195.97515799999999</v>
      </c>
      <c r="I28" s="77">
        <f t="shared" si="23"/>
        <v>1305.9732389999999</v>
      </c>
      <c r="J28" s="78">
        <f t="shared" ref="J28:K30" si="24">+(Y28/D28)/12</f>
        <v>291.51061349959099</v>
      </c>
      <c r="K28" s="78">
        <f t="shared" si="24"/>
        <v>205.93975918807413</v>
      </c>
      <c r="L28" s="78"/>
      <c r="M28" s="83">
        <f t="shared" si="5"/>
        <v>0.12418949002210228</v>
      </c>
      <c r="N28" s="83">
        <f t="shared" si="6"/>
        <v>2.8801994571735226E-2</v>
      </c>
      <c r="O28" s="83">
        <f t="shared" si="7"/>
        <v>0.1564525749800765</v>
      </c>
      <c r="P28" s="83">
        <f t="shared" si="8"/>
        <v>4.0492903846574446E-2</v>
      </c>
      <c r="Q28" s="83">
        <f t="shared" si="9"/>
        <v>0.13124466983647987</v>
      </c>
      <c r="R28" s="83">
        <f t="shared" si="15"/>
        <v>0.13138615330909023</v>
      </c>
      <c r="S28" s="83">
        <f t="shared" si="16"/>
        <v>2.6273862222707584E-2</v>
      </c>
      <c r="T28" s="83">
        <f t="shared" si="10"/>
        <v>0.11426063332747768</v>
      </c>
      <c r="U28" s="83">
        <f t="shared" si="17"/>
        <v>-2.1675269884213116E-2</v>
      </c>
      <c r="V28" s="83">
        <f t="shared" si="18"/>
        <v>-1.3665678613761554E-2</v>
      </c>
      <c r="W28" s="23">
        <f t="shared" si="19"/>
        <v>1109.998081</v>
      </c>
      <c r="X28" s="23">
        <f t="shared" si="21"/>
        <v>195.97515799999999</v>
      </c>
      <c r="Y28" s="55">
        <v>1109998081</v>
      </c>
      <c r="Z28" s="55">
        <v>195975158</v>
      </c>
      <c r="AA28" s="25">
        <f t="shared" si="22"/>
        <v>1305973239</v>
      </c>
      <c r="AB28" s="20"/>
      <c r="AC28" s="20"/>
    </row>
    <row r="29" spans="1:34" ht="12.95" customHeight="1" x14ac:dyDescent="0.25">
      <c r="A29" s="74">
        <v>2012</v>
      </c>
      <c r="B29" s="79">
        <v>768841</v>
      </c>
      <c r="C29" s="79">
        <v>136250.5</v>
      </c>
      <c r="D29" s="79">
        <v>352637.25</v>
      </c>
      <c r="E29" s="79">
        <v>81586</v>
      </c>
      <c r="F29" s="75">
        <v>434223.25</v>
      </c>
      <c r="G29" s="77">
        <f t="shared" ref="G29:I30" si="25">+Y29/1000000</f>
        <v>1210.0183609999999</v>
      </c>
      <c r="H29" s="77">
        <f t="shared" si="25"/>
        <v>191.278402</v>
      </c>
      <c r="I29" s="77">
        <f t="shared" si="25"/>
        <v>1401.2967630000001</v>
      </c>
      <c r="J29" s="78">
        <f t="shared" si="24"/>
        <v>285.94501408080589</v>
      </c>
      <c r="K29" s="78">
        <f t="shared" si="24"/>
        <v>195.37502553542683</v>
      </c>
      <c r="L29" s="78"/>
      <c r="M29" s="83">
        <f t="shared" si="5"/>
        <v>8.9827285478273011E-2</v>
      </c>
      <c r="N29" s="83">
        <f t="shared" si="6"/>
        <v>3.1136287364311025E-3</v>
      </c>
      <c r="O29" s="83">
        <f t="shared" si="7"/>
        <v>0.1113262574043168</v>
      </c>
      <c r="P29" s="83">
        <f t="shared" si="8"/>
        <v>2.8812102386051423E-2</v>
      </c>
      <c r="Q29" s="83">
        <f t="shared" si="9"/>
        <v>9.4827895941449261E-2</v>
      </c>
      <c r="R29" s="83">
        <f t="shared" si="15"/>
        <v>9.0108516142560754E-2</v>
      </c>
      <c r="S29" s="83">
        <f t="shared" si="16"/>
        <v>-2.3966078394487091E-2</v>
      </c>
      <c r="T29" s="83">
        <f t="shared" si="10"/>
        <v>7.2990411406125402E-2</v>
      </c>
      <c r="U29" s="83">
        <f t="shared" si="17"/>
        <v>-1.9092270267521173E-2</v>
      </c>
      <c r="V29" s="83">
        <f t="shared" si="18"/>
        <v>-5.130011656952109E-2</v>
      </c>
      <c r="W29" s="23">
        <f t="shared" si="19"/>
        <v>1210.0183609999999</v>
      </c>
      <c r="X29" s="23">
        <f t="shared" si="21"/>
        <v>191.278402</v>
      </c>
      <c r="Y29" s="55">
        <v>1210018361</v>
      </c>
      <c r="Z29" s="55">
        <v>191278402</v>
      </c>
      <c r="AA29" s="25">
        <f t="shared" si="22"/>
        <v>1401296763</v>
      </c>
      <c r="AB29" s="20"/>
      <c r="AC29" s="20"/>
    </row>
    <row r="30" spans="1:34" ht="12.95" customHeight="1" x14ac:dyDescent="0.25">
      <c r="A30" s="74">
        <v>2013</v>
      </c>
      <c r="B30" s="79">
        <v>800948.41666666663</v>
      </c>
      <c r="C30" s="79">
        <v>134528.5</v>
      </c>
      <c r="D30" s="79">
        <v>370809.91666666669</v>
      </c>
      <c r="E30" s="79">
        <v>82434.25</v>
      </c>
      <c r="F30" s="75">
        <v>453244.16666666669</v>
      </c>
      <c r="G30" s="77">
        <f t="shared" si="25"/>
        <v>1441.5714029999999</v>
      </c>
      <c r="H30" s="77">
        <f t="shared" si="25"/>
        <v>183.72348099999999</v>
      </c>
      <c r="I30" s="77">
        <f t="shared" si="25"/>
        <v>1625.2948839999999</v>
      </c>
      <c r="J30" s="78">
        <f t="shared" si="24"/>
        <v>323.96908726146529</v>
      </c>
      <c r="K30" s="78">
        <f t="shared" si="24"/>
        <v>185.72729276160496</v>
      </c>
      <c r="L30" s="78"/>
      <c r="M30" s="83">
        <f t="shared" si="5"/>
        <v>4.1760801864971595E-2</v>
      </c>
      <c r="N30" s="83">
        <f t="shared" si="6"/>
        <v>-1.2638485730327595E-2</v>
      </c>
      <c r="O30" s="83">
        <f t="shared" si="7"/>
        <v>5.1533599092741016E-2</v>
      </c>
      <c r="P30" s="83">
        <f t="shared" si="8"/>
        <v>1.0397004388007747E-2</v>
      </c>
      <c r="Q30" s="83">
        <f t="shared" si="9"/>
        <v>4.3804463871215296E-2</v>
      </c>
      <c r="R30" s="83">
        <f t="shared" si="15"/>
        <v>0.19136324659456966</v>
      </c>
      <c r="S30" s="83">
        <f t="shared" si="16"/>
        <v>-3.9496989315082248E-2</v>
      </c>
      <c r="T30" s="83">
        <f t="shared" si="10"/>
        <v>0.15985059475941987</v>
      </c>
      <c r="U30" s="83">
        <f t="shared" si="17"/>
        <v>0.13297687075569742</v>
      </c>
      <c r="V30" s="83">
        <f t="shared" si="18"/>
        <v>-4.9380583559143154E-2</v>
      </c>
      <c r="W30" s="23">
        <f t="shared" ref="W30:X32" si="26">+Y30/1000000</f>
        <v>1441.5714029999999</v>
      </c>
      <c r="X30" s="23">
        <f t="shared" si="26"/>
        <v>183.72348099999999</v>
      </c>
      <c r="Y30" s="55">
        <v>1441571403</v>
      </c>
      <c r="Z30" s="55">
        <v>183723481</v>
      </c>
      <c r="AA30" s="25">
        <f t="shared" si="22"/>
        <v>1625294884</v>
      </c>
      <c r="AB30" s="20"/>
      <c r="AC30" s="20"/>
    </row>
    <row r="31" spans="1:34" ht="12.95" customHeight="1" x14ac:dyDescent="0.25">
      <c r="A31" s="74">
        <v>2014</v>
      </c>
      <c r="B31" s="79">
        <v>805489.25</v>
      </c>
      <c r="C31" s="79">
        <v>126127.58333333333</v>
      </c>
      <c r="D31" s="79">
        <v>371801.66666666669</v>
      </c>
      <c r="E31" s="79">
        <v>79838.666666666672</v>
      </c>
      <c r="F31" s="75">
        <v>451640.33333333337</v>
      </c>
      <c r="G31" s="77">
        <f t="shared" ref="G31" si="27">+Y31/1000000</f>
        <v>1198.6046610000001</v>
      </c>
      <c r="H31" s="77">
        <f t="shared" ref="H31" si="28">+Z31/1000000</f>
        <v>158.38095999999999</v>
      </c>
      <c r="I31" s="77">
        <f t="shared" ref="I31" si="29">+AA31/1000000</f>
        <v>1356.985621</v>
      </c>
      <c r="J31" s="78">
        <f t="shared" ref="J31" si="30">+(Y31/D31)/12</f>
        <v>268.64785907361005</v>
      </c>
      <c r="K31" s="78">
        <f t="shared" ref="K31" si="31">+(Z31/E31)/12</f>
        <v>165.31354899046408</v>
      </c>
      <c r="L31" s="78"/>
      <c r="M31" s="83">
        <f t="shared" si="5"/>
        <v>5.6693205690212956E-3</v>
      </c>
      <c r="N31" s="83">
        <f t="shared" si="6"/>
        <v>-6.2447114675824617E-2</v>
      </c>
      <c r="O31" s="83">
        <f t="shared" si="7"/>
        <v>2.6745509098439696E-3</v>
      </c>
      <c r="P31" s="83">
        <f t="shared" si="8"/>
        <v>-3.1486710115435371E-2</v>
      </c>
      <c r="Q31" s="83">
        <f t="shared" si="9"/>
        <v>-3.5385636513063719E-3</v>
      </c>
      <c r="R31" s="83">
        <f t="shared" si="15"/>
        <v>-0.16854298128720568</v>
      </c>
      <c r="S31" s="83">
        <f t="shared" si="16"/>
        <v>-0.13793838905109798</v>
      </c>
      <c r="T31" s="83">
        <f t="shared" si="10"/>
        <v>-0.16508343540691284</v>
      </c>
      <c r="U31" s="83">
        <f t="shared" si="17"/>
        <v>-0.1707608236807088</v>
      </c>
      <c r="V31" s="83">
        <f t="shared" si="18"/>
        <v>-0.10991246072457136</v>
      </c>
      <c r="W31" s="23">
        <f t="shared" si="26"/>
        <v>1198.6046610000001</v>
      </c>
      <c r="X31" s="23">
        <f t="shared" si="26"/>
        <v>158.38095999999999</v>
      </c>
      <c r="Y31" s="55">
        <v>1198604661</v>
      </c>
      <c r="Z31" s="55">
        <v>158380960</v>
      </c>
      <c r="AA31" s="25">
        <f t="shared" si="22"/>
        <v>1356985621</v>
      </c>
      <c r="AB31" s="20"/>
      <c r="AC31" s="20"/>
    </row>
    <row r="32" spans="1:34" ht="12.95" customHeight="1" x14ac:dyDescent="0.25">
      <c r="A32" s="74">
        <v>2015</v>
      </c>
      <c r="B32" s="79">
        <v>754169.33333333337</v>
      </c>
      <c r="C32" s="79">
        <v>117777.33333333333</v>
      </c>
      <c r="D32" s="79">
        <v>334929.33333333331</v>
      </c>
      <c r="E32" s="79">
        <v>76838.583333333328</v>
      </c>
      <c r="F32" s="75">
        <v>411767.91666666663</v>
      </c>
      <c r="G32" s="77">
        <f t="shared" ref="G32" si="32">+Y32/1000000</f>
        <v>1101.0884659999999</v>
      </c>
      <c r="H32" s="77">
        <f t="shared" ref="H32" si="33">+Z32/1000000</f>
        <v>146.19993199999999</v>
      </c>
      <c r="I32" s="77">
        <f t="shared" ref="I32" si="34">+AA32/1000000</f>
        <v>1247.2883979999999</v>
      </c>
      <c r="J32" s="78">
        <f t="shared" ref="J32" si="35">+(Y32/D32)/12</f>
        <v>273.96039413289174</v>
      </c>
      <c r="K32" s="78">
        <f t="shared" ref="K32" si="36">+(Z32/E32)/12</f>
        <v>158.55742178137504</v>
      </c>
      <c r="L32" s="78"/>
      <c r="M32" s="83">
        <f t="shared" si="5"/>
        <v>-6.3712726975147876E-2</v>
      </c>
      <c r="N32" s="83">
        <f t="shared" si="6"/>
        <v>-6.6204788669673761E-2</v>
      </c>
      <c r="O32" s="83">
        <f t="shared" si="7"/>
        <v>-9.9172049614265775E-2</v>
      </c>
      <c r="P32" s="83">
        <f t="shared" si="8"/>
        <v>-3.7576821590207039E-2</v>
      </c>
      <c r="Q32" s="83">
        <f t="shared" si="9"/>
        <v>-8.8283560443745593E-2</v>
      </c>
      <c r="R32" s="83">
        <f t="shared" si="15"/>
        <v>-8.1358097605462379E-2</v>
      </c>
      <c r="S32" s="83">
        <f t="shared" si="16"/>
        <v>-7.690967399111609E-2</v>
      </c>
      <c r="T32" s="83">
        <f t="shared" si="10"/>
        <v>-8.0838898586973393E-2</v>
      </c>
      <c r="U32" s="83">
        <f t="shared" si="17"/>
        <v>1.9775088018944682E-2</v>
      </c>
      <c r="V32" s="83">
        <f t="shared" si="18"/>
        <v>-4.0868563105367503E-2</v>
      </c>
      <c r="W32" s="23">
        <f t="shared" si="26"/>
        <v>1101.0884659999999</v>
      </c>
      <c r="X32" s="23">
        <f t="shared" si="26"/>
        <v>146.19993199999999</v>
      </c>
      <c r="Y32" s="55">
        <v>1101088466</v>
      </c>
      <c r="Z32" s="55">
        <v>146199932</v>
      </c>
      <c r="AA32" s="25">
        <f t="shared" ref="AA32" si="37">+Y32+Z32</f>
        <v>1247288398</v>
      </c>
      <c r="AB32" s="20"/>
      <c r="AC32" s="20"/>
    </row>
    <row r="33" spans="1:29" ht="12.95" customHeight="1" x14ac:dyDescent="0.25">
      <c r="A33" s="74">
        <v>2016</v>
      </c>
      <c r="B33" s="79">
        <v>724550.75</v>
      </c>
      <c r="C33" s="79">
        <v>110491.08333333333</v>
      </c>
      <c r="D33" s="79">
        <v>316983.16666666669</v>
      </c>
      <c r="E33" s="79">
        <v>74540.416666666672</v>
      </c>
      <c r="F33" s="75">
        <v>391523.58333333337</v>
      </c>
      <c r="G33" s="77">
        <f t="shared" ref="G33" si="38">+Y33/1000000</f>
        <v>1053.093441</v>
      </c>
      <c r="H33" s="77">
        <f t="shared" ref="H33" si="39">+Z33/1000000</f>
        <v>135.71573000000001</v>
      </c>
      <c r="I33" s="77">
        <f t="shared" ref="I33" si="40">+AA33/1000000</f>
        <v>1188.8091710000001</v>
      </c>
      <c r="J33" s="78">
        <f t="shared" ref="J33" si="41">+(Y33/D33)/12</f>
        <v>276.85314546145719</v>
      </c>
      <c r="K33" s="78">
        <f t="shared" ref="K33" si="42">+(Z33/E33)/12</f>
        <v>151.72499259350352</v>
      </c>
      <c r="L33" s="78"/>
      <c r="M33" s="83">
        <f t="shared" si="5"/>
        <v>-3.9273120802224837E-2</v>
      </c>
      <c r="N33" s="83">
        <f t="shared" si="6"/>
        <v>-6.1864620243849977E-2</v>
      </c>
      <c r="O33" s="83">
        <f t="shared" si="7"/>
        <v>-5.3581949625194455E-2</v>
      </c>
      <c r="P33" s="83">
        <f t="shared" si="8"/>
        <v>-2.9909019231874487E-2</v>
      </c>
      <c r="Q33" s="83">
        <f t="shared" si="9"/>
        <v>-4.9164426158343461E-2</v>
      </c>
      <c r="R33" s="83">
        <f t="shared" si="15"/>
        <v>-4.3588709247273094E-2</v>
      </c>
      <c r="S33" s="83">
        <f t="shared" si="16"/>
        <v>-7.1711401343196132E-2</v>
      </c>
      <c r="T33" s="83">
        <f t="shared" si="10"/>
        <v>-4.688508855992727E-2</v>
      </c>
      <c r="U33" s="83">
        <f t="shared" si="17"/>
        <v>1.0559012873817985E-2</v>
      </c>
      <c r="V33" s="83">
        <f t="shared" si="18"/>
        <v>-4.3091197568110924E-2</v>
      </c>
      <c r="W33" s="23">
        <f t="shared" ref="W33" si="43">+Y33/1000000</f>
        <v>1053.093441</v>
      </c>
      <c r="X33" s="23">
        <f t="shared" ref="X33" si="44">+Z33/1000000</f>
        <v>135.71573000000001</v>
      </c>
      <c r="Y33" s="55">
        <v>1053093441</v>
      </c>
      <c r="Z33" s="55">
        <v>135715730</v>
      </c>
      <c r="AA33" s="25">
        <f t="shared" ref="AA33" si="45">+Y33+Z33</f>
        <v>1188809171</v>
      </c>
      <c r="AB33" s="20"/>
      <c r="AC33" s="20"/>
    </row>
    <row r="34" spans="1:29" s="16" customFormat="1" ht="15" customHeight="1" x14ac:dyDescent="0.25">
      <c r="A34" s="74">
        <v>2017</v>
      </c>
      <c r="B34" s="79">
        <v>687409.75</v>
      </c>
      <c r="C34" s="79">
        <v>102689.41666666667</v>
      </c>
      <c r="D34" s="79">
        <v>301164.91666666669</v>
      </c>
      <c r="E34" s="79">
        <v>71640.25</v>
      </c>
      <c r="F34" s="75">
        <v>372805.16666666669</v>
      </c>
      <c r="G34" s="77">
        <f t="shared" ref="G34" si="46">+Y34/1000000</f>
        <v>1009.9316330100002</v>
      </c>
      <c r="H34" s="77">
        <f t="shared" ref="H34" si="47">+Z34/1000000</f>
        <v>124.88131936000001</v>
      </c>
      <c r="I34" s="77">
        <f t="shared" ref="I34" si="48">+AA34/1000000</f>
        <v>1134.8129523700002</v>
      </c>
      <c r="J34" s="78">
        <f t="shared" ref="J34" si="49">+(Y34/D34)/12</f>
        <v>279.45143926126855</v>
      </c>
      <c r="K34" s="78">
        <f t="shared" ref="K34" si="50">+(Z34/E34)/12</f>
        <v>145.2643815918193</v>
      </c>
      <c r="L34" s="78"/>
      <c r="M34" s="83">
        <f t="shared" ref="M34" si="51">+(B34-B33)/B33</f>
        <v>-5.1260729493413676E-2</v>
      </c>
      <c r="N34" s="83">
        <f t="shared" ref="N34" si="52">+(C34-C33)/C33</f>
        <v>-7.0609015961318064E-2</v>
      </c>
      <c r="O34" s="83">
        <f t="shared" ref="O34" si="53">+(D34-D33)/D33</f>
        <v>-4.9902492193328873E-2</v>
      </c>
      <c r="P34" s="83">
        <f t="shared" ref="P34" si="54">+(E34-E33)/E33</f>
        <v>-3.8907304202977194E-2</v>
      </c>
      <c r="Q34" s="83">
        <f t="shared" ref="Q34" si="55">+(F34-F33)/F33</f>
        <v>-4.7809167732126866E-2</v>
      </c>
      <c r="R34" s="83">
        <f t="shared" ref="R34" si="56">+(G34-G33)/G33</f>
        <v>-4.0985734322886005E-2</v>
      </c>
      <c r="S34" s="83">
        <f t="shared" ref="S34" si="57">+(H34-H33)/H33</f>
        <v>-7.9831649875810276E-2</v>
      </c>
      <c r="T34" s="83">
        <f t="shared" ref="T34" si="58">+(I34-I33)/I33</f>
        <v>-4.542042570598568E-2</v>
      </c>
      <c r="U34" s="83">
        <f t="shared" ref="U34" si="59">+(J34-J33)/J33</f>
        <v>9.3850976317445753E-3</v>
      </c>
      <c r="V34" s="83">
        <f t="shared" ref="V34" si="60">+(K34-K33)/K33</f>
        <v>-4.2581059924604939E-2</v>
      </c>
      <c r="W34" s="23">
        <f t="shared" ref="W34" si="61">+Y34/1000000</f>
        <v>1009.9316330100002</v>
      </c>
      <c r="X34" s="23">
        <f t="shared" ref="X34" si="62">+Z34/1000000</f>
        <v>124.88131936000001</v>
      </c>
      <c r="Y34" s="55">
        <v>1009931633.0100001</v>
      </c>
      <c r="Z34" s="55">
        <v>124881319.36</v>
      </c>
      <c r="AA34" s="25">
        <f t="shared" ref="AA34" si="63">+Y34+Z34</f>
        <v>1134812952.3700001</v>
      </c>
    </row>
    <row r="35" spans="1:29" s="16" customFormat="1" ht="15" customHeight="1" x14ac:dyDescent="0.25">
      <c r="A35" s="74">
        <v>2018</v>
      </c>
      <c r="B35" s="79">
        <v>642493</v>
      </c>
      <c r="C35" s="79">
        <v>101376</v>
      </c>
      <c r="D35" s="79">
        <v>283686</v>
      </c>
      <c r="E35" s="79">
        <v>71097</v>
      </c>
      <c r="F35" s="75">
        <v>354772</v>
      </c>
      <c r="G35" s="77">
        <f t="shared" ref="G35:G36" si="64">+Y35/1000000</f>
        <v>949.90788499999996</v>
      </c>
      <c r="H35" s="77">
        <f t="shared" ref="H35:H36" si="65">+Z35/1000000</f>
        <v>124.293575</v>
      </c>
      <c r="I35" s="77">
        <f t="shared" ref="I35:I36" si="66">+AA35/1000000</f>
        <v>1074.20146</v>
      </c>
      <c r="J35" s="78">
        <f t="shared" ref="J35" si="67">+(Y35/D35)/12</f>
        <v>279.03735262461549</v>
      </c>
      <c r="K35" s="78">
        <f t="shared" ref="K35" si="68">+(Z35/E35)/12</f>
        <v>145.68544265815248</v>
      </c>
      <c r="M35" s="83">
        <f t="shared" ref="M35" si="69">+(B35-B34)/B34</f>
        <v>-6.5342032172223341E-2</v>
      </c>
      <c r="N35" s="83">
        <f t="shared" ref="N35" si="70">+(C35-C34)/C34</f>
        <v>-1.2790185291733291E-2</v>
      </c>
      <c r="O35" s="83">
        <f t="shared" ref="O35" si="71">+(D35-D34)/D34</f>
        <v>-5.8037691973307041E-2</v>
      </c>
      <c r="P35" s="83">
        <f t="shared" ref="P35" si="72">+(E35-E34)/E34</f>
        <v>-7.5830276974187E-3</v>
      </c>
      <c r="Q35" s="83">
        <f t="shared" ref="Q35" si="73">+(F35-F34)/F34</f>
        <v>-4.8371557797616406E-2</v>
      </c>
      <c r="R35" s="83">
        <f t="shared" ref="R35" si="74">+(G35-G34)/G34</f>
        <v>-5.9433476532570244E-2</v>
      </c>
      <c r="S35" s="83">
        <f t="shared" ref="S35" si="75">+(H35-H34)/H34</f>
        <v>-4.7064233707019834E-3</v>
      </c>
      <c r="T35" s="83">
        <f t="shared" ref="T35" si="76">+(I35-I34)/I34</f>
        <v>-5.3410998035769777E-2</v>
      </c>
      <c r="U35" s="83">
        <f t="shared" ref="U35" si="77">+(J35-J34)/J34</f>
        <v>-1.4817838753942133E-3</v>
      </c>
      <c r="V35" s="83">
        <f t="shared" ref="V35" si="78">+(K35-K34)/K34</f>
        <v>2.8985843722952459E-3</v>
      </c>
      <c r="W35" s="23">
        <f t="shared" ref="W35" si="79">+Y35/1000000</f>
        <v>949.90788499999996</v>
      </c>
      <c r="X35" s="23">
        <f t="shared" ref="X35" si="80">+Z35/1000000</f>
        <v>124.293575</v>
      </c>
      <c r="Y35" s="55">
        <v>949907885</v>
      </c>
      <c r="Z35" s="55">
        <v>124293575</v>
      </c>
      <c r="AA35" s="25">
        <f t="shared" ref="AA35" si="81">+Y35+Z35</f>
        <v>1074201460</v>
      </c>
    </row>
    <row r="36" spans="1:29" s="16" customFormat="1" ht="15" customHeight="1" x14ac:dyDescent="0.25">
      <c r="A36" s="74">
        <v>2019</v>
      </c>
      <c r="B36" s="79">
        <f>+'SFY 2019'!D16</f>
        <v>608850.25</v>
      </c>
      <c r="C36" s="79">
        <f>+'SFY 2019'!E16</f>
        <v>99697.416666666672</v>
      </c>
      <c r="D36" s="79">
        <f>+'SFY 2019'!F16</f>
        <v>272912.25</v>
      </c>
      <c r="E36" s="79">
        <f>+'SFY 2019'!G16</f>
        <v>70504.666666666672</v>
      </c>
      <c r="F36" s="79">
        <f>+'SFY 2019'!H16</f>
        <v>343416.91666666669</v>
      </c>
      <c r="G36" s="77">
        <f t="shared" si="64"/>
        <v>897.67677406999996</v>
      </c>
      <c r="H36" s="77">
        <f t="shared" si="65"/>
        <v>120.62814734999999</v>
      </c>
      <c r="I36" s="77">
        <f t="shared" si="66"/>
        <v>1018.30492142</v>
      </c>
      <c r="J36" s="78">
        <f t="shared" ref="J36" si="82">+(Y36/D36)/12</f>
        <v>274.10421422697829</v>
      </c>
      <c r="K36" s="78">
        <f t="shared" ref="K36" si="83">+(Z36/E36)/12</f>
        <v>142.57702486596631</v>
      </c>
      <c r="M36" s="83">
        <f t="shared" ref="M36" si="84">+(B36-B35)/B35</f>
        <v>-5.236282729928575E-2</v>
      </c>
      <c r="N36" s="83">
        <f t="shared" ref="N36" si="85">+(C36-C35)/C35</f>
        <v>-1.6557995317760896E-2</v>
      </c>
      <c r="O36" s="83">
        <f t="shared" ref="O36" si="86">+(D36-D35)/D35</f>
        <v>-3.7977728897442949E-2</v>
      </c>
      <c r="P36" s="83">
        <f t="shared" ref="P36" si="87">+(E36-E35)/E35</f>
        <v>-8.3313407504300961E-3</v>
      </c>
      <c r="Q36" s="83">
        <f t="shared" ref="Q36" si="88">+(F36-F35)/F35</f>
        <v>-3.200670665479044E-2</v>
      </c>
      <c r="R36" s="83">
        <f t="shared" ref="R36" si="89">+(G36-G35)/G35</f>
        <v>-5.4985448331129498E-2</v>
      </c>
      <c r="S36" s="83">
        <f t="shared" ref="S36" si="90">+(H36-H35)/H35</f>
        <v>-2.9490081446285635E-2</v>
      </c>
      <c r="T36" s="83">
        <f t="shared" ref="T36" si="91">+(I36-I35)/I35</f>
        <v>-5.2035433446534295E-2</v>
      </c>
      <c r="U36" s="83">
        <f t="shared" ref="U36" si="92">+(J36-J35)/J35</f>
        <v>-1.767913274418741E-2</v>
      </c>
      <c r="V36" s="83">
        <f t="shared" ref="V36" si="93">+(K36-K35)/K35</f>
        <v>-2.1336502367501495E-2</v>
      </c>
      <c r="W36" s="23">
        <f t="shared" ref="W36" si="94">+Y36/1000000</f>
        <v>897.67677406999996</v>
      </c>
      <c r="X36" s="23">
        <f t="shared" ref="X36" si="95">+Z36/1000000</f>
        <v>120.62814734999999</v>
      </c>
      <c r="Y36" s="55">
        <f>+'SFY 2019'!I16</f>
        <v>897676774.06999993</v>
      </c>
      <c r="Z36" s="55">
        <f>+'SFY 2019'!J16</f>
        <v>120628147.34999999</v>
      </c>
      <c r="AA36" s="55">
        <f>+'SFY 2019'!K16</f>
        <v>1018304921.4200001</v>
      </c>
    </row>
    <row r="37" spans="1:29" s="16" customFormat="1" ht="15" customHeight="1" x14ac:dyDescent="0.25">
      <c r="A37" s="74">
        <v>2020</v>
      </c>
      <c r="B37" s="79">
        <f>+'SFY 2020'!H16</f>
        <v>612076.08333333337</v>
      </c>
      <c r="C37" s="79">
        <f>+'SFY 2020'!G16</f>
        <v>97523.333333333328</v>
      </c>
      <c r="D37" s="79">
        <f>+'SFY 2020'!E16</f>
        <v>279061.66666666669</v>
      </c>
      <c r="E37" s="79">
        <f>+'SFY 2020'!D16</f>
        <v>69488.916666666672</v>
      </c>
      <c r="F37" s="79">
        <f>+'SFY 2020'!F16</f>
        <v>348550.58333333331</v>
      </c>
      <c r="G37" s="77">
        <f>+'SFY 2020'!K16/1000000</f>
        <v>1028.2028738200001</v>
      </c>
      <c r="H37" s="77">
        <f>+'SFY 2020'!J16/1000000</f>
        <v>148.97101687</v>
      </c>
      <c r="I37" s="77">
        <f>+'SFY 2020'!L16/1000000</f>
        <v>1177.17389069</v>
      </c>
      <c r="J37" s="78">
        <f>ROUND(((G37*1000000)/D37)/12,0)</f>
        <v>307</v>
      </c>
      <c r="K37" s="78">
        <f>ROUND(((H37*1000000)/E37)/12,0)</f>
        <v>179</v>
      </c>
      <c r="M37" s="83">
        <f t="shared" ref="M37" si="96">+(B37-B36)/B36</f>
        <v>5.2982376755751877E-3</v>
      </c>
      <c r="N37" s="83">
        <f t="shared" ref="N37" si="97">+(C37-C36)/C36</f>
        <v>-2.1806817127491697E-2</v>
      </c>
      <c r="O37" s="83">
        <f t="shared" ref="O37" si="98">+(D37-D36)/D36</f>
        <v>2.2532578389818286E-2</v>
      </c>
      <c r="P37" s="83">
        <f t="shared" ref="P37" si="99">+(E37-E36)/E36</f>
        <v>-1.4406847773669827E-2</v>
      </c>
      <c r="Q37" s="83">
        <f t="shared" ref="Q37" si="100">+(F37-F36)/F36</f>
        <v>1.494878795283564E-2</v>
      </c>
      <c r="R37" s="83">
        <f t="shared" ref="R37" si="101">+(G37-G36)/G36</f>
        <v>0.14540434098367558</v>
      </c>
      <c r="S37" s="83">
        <f t="shared" ref="S37" si="102">+(H37-H36)/H36</f>
        <v>0.23496066334968885</v>
      </c>
      <c r="T37" s="83">
        <f t="shared" ref="T37" si="103">+(I37-I36)/I36</f>
        <v>0.15601316062428658</v>
      </c>
      <c r="U37" s="83">
        <f t="shared" ref="U37" si="104">+(J37-J36)/J36</f>
        <v>0.12001196649162645</v>
      </c>
      <c r="V37" s="83">
        <f t="shared" ref="V37" si="105">+(K37-K36)/K36</f>
        <v>0.25546174194807453</v>
      </c>
      <c r="W37" s="23">
        <f t="shared" ref="W37" si="106">+Y37/1000000</f>
        <v>74.80639783916665</v>
      </c>
      <c r="X37" s="23">
        <f t="shared" ref="X37" si="107">+Z37/1000000</f>
        <v>10.052345612499998</v>
      </c>
      <c r="Y37" s="55">
        <f>+'SFY 2019'!I17</f>
        <v>74806397.839166656</v>
      </c>
      <c r="Z37" s="55">
        <f>+'SFY 2019'!J17</f>
        <v>10052345.612499999</v>
      </c>
      <c r="AA37" s="55">
        <f>+'SFY 2019'!K17</f>
        <v>84858743.451666668</v>
      </c>
    </row>
    <row r="38" spans="1:29" s="16" customFormat="1" ht="15" customHeight="1" x14ac:dyDescent="0.2"/>
    <row r="39" spans="1:29" s="16" customFormat="1" ht="15" customHeight="1" x14ac:dyDescent="0.2">
      <c r="B39" s="7"/>
      <c r="C39" s="7"/>
    </row>
    <row r="40" spans="1:29" s="16" customFormat="1" ht="15" customHeight="1" x14ac:dyDescent="0.2"/>
    <row r="41" spans="1:29" s="16" customFormat="1" ht="15" customHeight="1" x14ac:dyDescent="0.2"/>
    <row r="42" spans="1:29" s="16" customFormat="1" ht="15" customHeight="1" x14ac:dyDescent="0.2"/>
    <row r="43" spans="1:29" s="16" customFormat="1" ht="15" customHeight="1" x14ac:dyDescent="0.2"/>
    <row r="44" spans="1:29" s="16" customFormat="1" ht="15" customHeight="1" x14ac:dyDescent="0.2"/>
    <row r="45" spans="1:29" s="16" customFormat="1" ht="15" customHeight="1" x14ac:dyDescent="0.2"/>
    <row r="46" spans="1:29" s="16" customFormat="1" ht="15" customHeight="1" x14ac:dyDescent="0.2"/>
    <row r="47" spans="1:29" s="16" customFormat="1" ht="15" customHeight="1" x14ac:dyDescent="0.2"/>
    <row r="48" spans="1:29" s="16" customFormat="1" ht="15" customHeight="1" x14ac:dyDescent="0.2"/>
    <row r="49" spans="37:42" s="16" customFormat="1" ht="15" customHeight="1" x14ac:dyDescent="0.2"/>
    <row r="50" spans="37:42" s="16" customFormat="1" ht="15" customHeight="1" x14ac:dyDescent="0.2"/>
    <row r="51" spans="37:42" s="16" customFormat="1" ht="15" customHeight="1" x14ac:dyDescent="0.2"/>
    <row r="52" spans="37:42" s="16" customFormat="1" ht="15" customHeight="1" x14ac:dyDescent="0.2">
      <c r="AK52" s="16">
        <v>1</v>
      </c>
      <c r="AL52" s="16">
        <v>2</v>
      </c>
      <c r="AM52" s="16">
        <v>3</v>
      </c>
      <c r="AN52" s="16">
        <v>4</v>
      </c>
      <c r="AO52" s="16">
        <v>5</v>
      </c>
      <c r="AP52" s="16">
        <v>6</v>
      </c>
    </row>
    <row r="53" spans="37:42" s="16" customFormat="1" ht="15" customHeight="1" x14ac:dyDescent="0.2"/>
    <row r="54" spans="37:42" s="16" customFormat="1" ht="15" customHeight="1" x14ac:dyDescent="0.2"/>
    <row r="55" spans="37:42" s="16" customFormat="1" ht="15" customHeight="1" x14ac:dyDescent="0.2"/>
    <row r="56" spans="37:42" s="16" customFormat="1" ht="15" customHeight="1" x14ac:dyDescent="0.2"/>
    <row r="57" spans="37:42" s="16" customFormat="1" ht="15" customHeight="1" x14ac:dyDescent="0.2"/>
    <row r="58" spans="37:42" s="16" customFormat="1" ht="15" customHeight="1" x14ac:dyDescent="0.2"/>
    <row r="59" spans="37:42" s="16" customFormat="1" ht="15" customHeight="1" x14ac:dyDescent="0.2"/>
    <row r="60" spans="37:42" s="16" customFormat="1" ht="15" customHeight="1" x14ac:dyDescent="0.2"/>
    <row r="61" spans="37:42" s="16" customFormat="1" ht="15" customHeight="1" x14ac:dyDescent="0.2"/>
    <row r="62" spans="37:42" s="16" customFormat="1" ht="15" customHeight="1" x14ac:dyDescent="0.2"/>
    <row r="63" spans="37:42" s="16" customFormat="1" ht="15" customHeight="1" x14ac:dyDescent="0.2"/>
    <row r="64" spans="37:42" s="16" customFormat="1" ht="15" customHeight="1" x14ac:dyDescent="0.2"/>
    <row r="65" s="16" customFormat="1" ht="15" customHeight="1" x14ac:dyDescent="0.2"/>
    <row r="66" s="16" customFormat="1" ht="15" customHeight="1" x14ac:dyDescent="0.2"/>
    <row r="67" s="16" customFormat="1" ht="15" customHeight="1" x14ac:dyDescent="0.2"/>
    <row r="68" s="16" customFormat="1" ht="15" customHeight="1" x14ac:dyDescent="0.2"/>
    <row r="69" s="16" customFormat="1" ht="15" customHeight="1" x14ac:dyDescent="0.2"/>
    <row r="70" s="16" customFormat="1" ht="15" customHeight="1" x14ac:dyDescent="0.2"/>
    <row r="71" s="16" customFormat="1" ht="15" customHeight="1" x14ac:dyDescent="0.2"/>
    <row r="72" s="16" customFormat="1" ht="15" customHeight="1" x14ac:dyDescent="0.2"/>
    <row r="73" s="16" customFormat="1" ht="15" customHeight="1" x14ac:dyDescent="0.2"/>
    <row r="74" s="16" customFormat="1" ht="15" customHeight="1" x14ac:dyDescent="0.2"/>
    <row r="75" s="16" customFormat="1" ht="15" customHeight="1" x14ac:dyDescent="0.2"/>
    <row r="76" s="16" customFormat="1" ht="15" customHeight="1" x14ac:dyDescent="0.2"/>
    <row r="77" s="16" customFormat="1" ht="15" customHeight="1" x14ac:dyDescent="0.2"/>
    <row r="78" s="16" customFormat="1" ht="15" customHeight="1" x14ac:dyDescent="0.2"/>
    <row r="79" s="16" customFormat="1" ht="15" customHeight="1" x14ac:dyDescent="0.2"/>
    <row r="80" s="16" customFormat="1" ht="15" customHeight="1" x14ac:dyDescent="0.2"/>
    <row r="81" s="16" customFormat="1" ht="15" customHeight="1" x14ac:dyDescent="0.2"/>
    <row r="82" s="16" customFormat="1" ht="15" customHeight="1" x14ac:dyDescent="0.2"/>
    <row r="83" s="16" customFormat="1" ht="15" customHeight="1" x14ac:dyDescent="0.2"/>
    <row r="84" s="16" customFormat="1" ht="15" customHeight="1" x14ac:dyDescent="0.2"/>
    <row r="85" s="16" customFormat="1" ht="15" customHeight="1" x14ac:dyDescent="0.2"/>
    <row r="86" s="16" customFormat="1" ht="15" customHeight="1" x14ac:dyDescent="0.2"/>
    <row r="87" s="16" customFormat="1" ht="15" customHeight="1" x14ac:dyDescent="0.2"/>
    <row r="88" s="16" customFormat="1" ht="15" customHeight="1" x14ac:dyDescent="0.2"/>
    <row r="89" s="16" customFormat="1" ht="15" customHeight="1" x14ac:dyDescent="0.2"/>
    <row r="90" s="16" customFormat="1" ht="15" customHeight="1" x14ac:dyDescent="0.2"/>
    <row r="91" s="16" customFormat="1" ht="15" customHeight="1" x14ac:dyDescent="0.2"/>
    <row r="92" s="16" customFormat="1" ht="15" customHeight="1" x14ac:dyDescent="0.2"/>
    <row r="93" s="16" customFormat="1" ht="15" customHeight="1" x14ac:dyDescent="0.2"/>
    <row r="94" s="16" customFormat="1" ht="15" customHeight="1" x14ac:dyDescent="0.2"/>
    <row r="95" s="16" customFormat="1" ht="15" customHeight="1" x14ac:dyDescent="0.2"/>
    <row r="96" s="16" customFormat="1" ht="15" customHeight="1" x14ac:dyDescent="0.2"/>
    <row r="97" s="16" customFormat="1" ht="15" customHeight="1" x14ac:dyDescent="0.2"/>
    <row r="98" s="16" customFormat="1" ht="15" customHeight="1" x14ac:dyDescent="0.2"/>
    <row r="99" s="16" customFormat="1" ht="15" customHeight="1" x14ac:dyDescent="0.2"/>
    <row r="100" s="16" customFormat="1" ht="15" customHeight="1" x14ac:dyDescent="0.2"/>
    <row r="101" s="16" customFormat="1" ht="15" customHeight="1" x14ac:dyDescent="0.2"/>
    <row r="102" s="16" customFormat="1" ht="15" customHeight="1" x14ac:dyDescent="0.2"/>
    <row r="103" s="16" customFormat="1" ht="15" customHeight="1" x14ac:dyDescent="0.2"/>
    <row r="104" s="16" customFormat="1" ht="15" customHeight="1" x14ac:dyDescent="0.2"/>
    <row r="105" s="16" customFormat="1" ht="15" customHeight="1" x14ac:dyDescent="0.2"/>
    <row r="106" s="16" customFormat="1" ht="15" customHeight="1" x14ac:dyDescent="0.2"/>
    <row r="107" s="16" customFormat="1" ht="15" customHeight="1" x14ac:dyDescent="0.2"/>
    <row r="108" s="16" customFormat="1" ht="15" customHeight="1" x14ac:dyDescent="0.2"/>
    <row r="109" s="16" customFormat="1" ht="15" customHeight="1" x14ac:dyDescent="0.2"/>
    <row r="110" s="16" customFormat="1" ht="15" customHeight="1" x14ac:dyDescent="0.2"/>
    <row r="111" s="16" customFormat="1" ht="15" customHeight="1" x14ac:dyDescent="0.2"/>
    <row r="112" s="16" customFormat="1" ht="15" customHeight="1" x14ac:dyDescent="0.2"/>
    <row r="113" s="16" customFormat="1" ht="15" customHeight="1" x14ac:dyDescent="0.2"/>
    <row r="114" s="16" customFormat="1" ht="15" customHeight="1" x14ac:dyDescent="0.2"/>
    <row r="115" s="16" customFormat="1" ht="15" customHeight="1" x14ac:dyDescent="0.2"/>
    <row r="116" s="16" customFormat="1" ht="15" customHeight="1" x14ac:dyDescent="0.2"/>
    <row r="117" s="16" customFormat="1" ht="15" customHeight="1" x14ac:dyDescent="0.2"/>
    <row r="118" s="16" customFormat="1" ht="15" customHeight="1" x14ac:dyDescent="0.2"/>
    <row r="119" s="16" customFormat="1" ht="15" customHeight="1" x14ac:dyDescent="0.2"/>
    <row r="120" s="16" customFormat="1" ht="15" customHeight="1" x14ac:dyDescent="0.2"/>
    <row r="121" s="16" customFormat="1" ht="15" customHeight="1" x14ac:dyDescent="0.2"/>
    <row r="122" s="16" customFormat="1" ht="15" customHeight="1" x14ac:dyDescent="0.2"/>
    <row r="123" s="16" customFormat="1" ht="15" customHeight="1" x14ac:dyDescent="0.2"/>
    <row r="124" s="16" customFormat="1" ht="15" customHeight="1" x14ac:dyDescent="0.2"/>
    <row r="125" s="16" customFormat="1" ht="15" customHeight="1" x14ac:dyDescent="0.2"/>
    <row r="126" s="16" customFormat="1" ht="15" customHeight="1" x14ac:dyDescent="0.2"/>
  </sheetData>
  <pageMargins left="0.3" right="0.3" top="0.3" bottom="0.3" header="0" footer="0"/>
  <pageSetup orientation="portrait" r:id="rId1"/>
  <headerFooter alignWithMargins="0">
    <oddHeader>&amp;C&amp;"Verdana,Bold"&amp;14Supplemental Nutrition Assistance Program (SNAP)
Caseload and Payments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pane ySplit="3" topLeftCell="A4" activePane="bottomLeft" state="frozen"/>
      <selection pane="bottomLeft" activeCell="A5" sqref="A5"/>
    </sheetView>
  </sheetViews>
  <sheetFormatPr defaultColWidth="14.140625" defaultRowHeight="15.75" x14ac:dyDescent="0.25"/>
  <cols>
    <col min="1" max="2" width="14.140625" style="60" customWidth="1"/>
    <col min="3" max="3" width="7.85546875" style="60" bestFit="1" customWidth="1"/>
    <col min="4" max="4" width="9.5703125" style="60" bestFit="1" customWidth="1"/>
    <col min="5" max="16384" width="14.140625" style="60"/>
  </cols>
  <sheetData>
    <row r="1" spans="1:12" x14ac:dyDescent="0.25">
      <c r="A1" s="58" t="s">
        <v>53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x14ac:dyDescent="0.25">
      <c r="A2" s="58"/>
      <c r="B2" s="58"/>
      <c r="C2" s="59"/>
      <c r="D2" s="59"/>
      <c r="E2" s="59"/>
      <c r="F2" s="59"/>
      <c r="G2" s="59"/>
      <c r="H2" s="59"/>
      <c r="I2" s="59"/>
      <c r="J2" s="59"/>
      <c r="K2" s="59"/>
    </row>
    <row r="3" spans="1:12" ht="31.5" x14ac:dyDescent="0.25">
      <c r="A3" s="61" t="s">
        <v>54</v>
      </c>
      <c r="B3" s="61" t="s">
        <v>55</v>
      </c>
      <c r="C3" s="62" t="s">
        <v>56</v>
      </c>
      <c r="D3" s="62" t="s">
        <v>57</v>
      </c>
      <c r="E3" s="62" t="s">
        <v>58</v>
      </c>
      <c r="F3" s="62" t="s">
        <v>59</v>
      </c>
      <c r="G3" s="62" t="s">
        <v>60</v>
      </c>
      <c r="H3" s="62" t="s">
        <v>61</v>
      </c>
      <c r="I3" s="62" t="s">
        <v>62</v>
      </c>
      <c r="J3" s="62" t="s">
        <v>63</v>
      </c>
      <c r="K3" s="62" t="s">
        <v>64</v>
      </c>
      <c r="L3" s="62"/>
    </row>
    <row r="4" spans="1:12" x14ac:dyDescent="0.25">
      <c r="A4" s="61"/>
      <c r="B4" s="61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x14ac:dyDescent="0.25">
      <c r="A5" s="63" t="s">
        <v>65</v>
      </c>
      <c r="B5" s="63" t="s">
        <v>66</v>
      </c>
      <c r="C5" s="64">
        <v>82701</v>
      </c>
      <c r="D5" s="64">
        <v>125007</v>
      </c>
      <c r="E5" s="64">
        <v>207708</v>
      </c>
      <c r="F5" s="64">
        <v>190255</v>
      </c>
      <c r="G5" s="64">
        <v>306982</v>
      </c>
      <c r="H5" s="64">
        <v>497237</v>
      </c>
      <c r="I5" s="65">
        <v>13294845</v>
      </c>
      <c r="J5" s="65">
        <v>19942268</v>
      </c>
      <c r="K5" s="65">
        <v>33237113</v>
      </c>
      <c r="L5" s="68" t="s">
        <v>102</v>
      </c>
    </row>
    <row r="6" spans="1:12" x14ac:dyDescent="0.25">
      <c r="A6" s="63" t="s">
        <v>67</v>
      </c>
      <c r="B6" s="63" t="s">
        <v>66</v>
      </c>
      <c r="C6" s="64">
        <v>85514</v>
      </c>
      <c r="D6" s="64">
        <v>130134</v>
      </c>
      <c r="E6" s="64">
        <v>215648</v>
      </c>
      <c r="F6" s="64">
        <v>197742</v>
      </c>
      <c r="G6" s="64">
        <v>319733</v>
      </c>
      <c r="H6" s="64">
        <v>517475</v>
      </c>
      <c r="I6" s="65">
        <v>14053437</v>
      </c>
      <c r="J6" s="65">
        <v>21080156</v>
      </c>
      <c r="K6" s="65">
        <v>35133593</v>
      </c>
    </row>
    <row r="7" spans="1:12" x14ac:dyDescent="0.25">
      <c r="A7" s="63" t="s">
        <v>68</v>
      </c>
      <c r="B7" s="63" t="s">
        <v>66</v>
      </c>
      <c r="C7" s="64">
        <v>83773</v>
      </c>
      <c r="D7" s="64">
        <v>128836</v>
      </c>
      <c r="E7" s="64">
        <v>212609</v>
      </c>
      <c r="F7" s="64">
        <v>193579</v>
      </c>
      <c r="G7" s="64">
        <v>317310</v>
      </c>
      <c r="H7" s="64">
        <v>510889</v>
      </c>
      <c r="I7" s="65">
        <v>13874997</v>
      </c>
      <c r="J7" s="65">
        <v>20463479</v>
      </c>
      <c r="K7" s="65">
        <v>34338476</v>
      </c>
    </row>
    <row r="8" spans="1:12" x14ac:dyDescent="0.25">
      <c r="A8" s="63" t="s">
        <v>69</v>
      </c>
      <c r="B8" s="63" t="s">
        <v>66</v>
      </c>
      <c r="C8" s="64">
        <v>81673</v>
      </c>
      <c r="D8" s="64">
        <v>129092</v>
      </c>
      <c r="E8" s="64">
        <v>210765</v>
      </c>
      <c r="F8" s="64">
        <v>187345</v>
      </c>
      <c r="G8" s="64">
        <v>316844</v>
      </c>
      <c r="H8" s="64">
        <v>504189</v>
      </c>
      <c r="I8" s="65">
        <v>13500968</v>
      </c>
      <c r="J8" s="65">
        <v>20511916</v>
      </c>
      <c r="K8" s="65">
        <v>34012884</v>
      </c>
    </row>
    <row r="9" spans="1:12" x14ac:dyDescent="0.25">
      <c r="A9" s="63" t="s">
        <v>70</v>
      </c>
      <c r="B9" s="63" t="s">
        <v>66</v>
      </c>
      <c r="C9" s="64">
        <v>82808</v>
      </c>
      <c r="D9" s="64">
        <v>132641</v>
      </c>
      <c r="E9" s="64">
        <v>215449</v>
      </c>
      <c r="F9" s="64">
        <v>190624</v>
      </c>
      <c r="G9" s="64">
        <v>325724</v>
      </c>
      <c r="H9" s="64">
        <v>516348</v>
      </c>
      <c r="I9" s="65">
        <v>14772562</v>
      </c>
      <c r="J9" s="65">
        <v>22126949</v>
      </c>
      <c r="K9" s="65">
        <v>36899511</v>
      </c>
    </row>
    <row r="10" spans="1:12" x14ac:dyDescent="0.25">
      <c r="A10" s="63" t="s">
        <v>71</v>
      </c>
      <c r="B10" s="63" t="s">
        <v>66</v>
      </c>
      <c r="C10" s="64">
        <v>85917</v>
      </c>
      <c r="D10" s="64">
        <v>139470</v>
      </c>
      <c r="E10" s="64">
        <v>225387</v>
      </c>
      <c r="F10" s="64">
        <v>198519</v>
      </c>
      <c r="G10" s="64">
        <v>340126</v>
      </c>
      <c r="H10" s="64">
        <v>538645</v>
      </c>
      <c r="I10" s="65">
        <v>14846826</v>
      </c>
      <c r="J10" s="65">
        <v>22555844</v>
      </c>
      <c r="K10" s="65">
        <v>37402670</v>
      </c>
    </row>
    <row r="11" spans="1:12" x14ac:dyDescent="0.25">
      <c r="A11" s="63" t="s">
        <v>72</v>
      </c>
      <c r="B11" s="63" t="s">
        <v>66</v>
      </c>
      <c r="C11" s="64">
        <v>82659</v>
      </c>
      <c r="D11" s="64">
        <v>135267</v>
      </c>
      <c r="E11" s="64">
        <v>217926</v>
      </c>
      <c r="F11" s="64">
        <v>191260</v>
      </c>
      <c r="G11" s="64">
        <v>331428</v>
      </c>
      <c r="H11" s="64">
        <v>522688</v>
      </c>
      <c r="I11" s="65">
        <v>13442529</v>
      </c>
      <c r="J11" s="65">
        <v>20907949</v>
      </c>
      <c r="K11" s="65">
        <v>34350478</v>
      </c>
    </row>
    <row r="12" spans="1:12" x14ac:dyDescent="0.25">
      <c r="A12" s="63" t="s">
        <v>73</v>
      </c>
      <c r="B12" s="63" t="s">
        <v>66</v>
      </c>
      <c r="C12" s="64">
        <v>81801</v>
      </c>
      <c r="D12" s="64">
        <v>137270</v>
      </c>
      <c r="E12" s="64">
        <v>219071</v>
      </c>
      <c r="F12" s="64">
        <v>187830</v>
      </c>
      <c r="G12" s="64">
        <v>334640</v>
      </c>
      <c r="H12" s="64">
        <v>522470</v>
      </c>
      <c r="I12" s="65">
        <v>13380923</v>
      </c>
      <c r="J12" s="65">
        <v>21687625</v>
      </c>
      <c r="K12" s="65">
        <v>35068548</v>
      </c>
    </row>
    <row r="13" spans="1:12" x14ac:dyDescent="0.25">
      <c r="A13" s="63" t="s">
        <v>74</v>
      </c>
      <c r="B13" s="63" t="s">
        <v>66</v>
      </c>
      <c r="C13" s="64">
        <v>86044</v>
      </c>
      <c r="D13" s="64">
        <v>144568</v>
      </c>
      <c r="E13" s="64">
        <v>230612</v>
      </c>
      <c r="F13" s="64">
        <v>199049</v>
      </c>
      <c r="G13" s="64">
        <v>349970</v>
      </c>
      <c r="H13" s="64">
        <v>549019</v>
      </c>
      <c r="I13" s="65">
        <v>14862597</v>
      </c>
      <c r="J13" s="65">
        <v>23261105</v>
      </c>
      <c r="K13" s="65">
        <v>38123702</v>
      </c>
    </row>
    <row r="14" spans="1:12" x14ac:dyDescent="0.25">
      <c r="A14" s="63" t="s">
        <v>75</v>
      </c>
      <c r="B14" s="63" t="s">
        <v>66</v>
      </c>
      <c r="C14" s="64">
        <v>85482</v>
      </c>
      <c r="D14" s="64">
        <v>143781</v>
      </c>
      <c r="E14" s="64">
        <v>229263</v>
      </c>
      <c r="F14" s="64">
        <v>197270</v>
      </c>
      <c r="G14" s="64">
        <v>348058</v>
      </c>
      <c r="H14" s="64">
        <v>545328</v>
      </c>
      <c r="I14" s="65">
        <v>14458188</v>
      </c>
      <c r="J14" s="65">
        <v>23085557</v>
      </c>
      <c r="K14" s="65">
        <v>37543745</v>
      </c>
    </row>
    <row r="15" spans="1:12" x14ac:dyDescent="0.25">
      <c r="A15" s="63" t="s">
        <v>76</v>
      </c>
      <c r="B15" s="63" t="s">
        <v>66</v>
      </c>
      <c r="C15" s="64">
        <v>85004</v>
      </c>
      <c r="D15" s="64">
        <v>140632</v>
      </c>
      <c r="E15" s="64">
        <v>225636</v>
      </c>
      <c r="F15" s="64">
        <v>196169</v>
      </c>
      <c r="G15" s="64">
        <v>342026</v>
      </c>
      <c r="H15" s="64">
        <v>538195</v>
      </c>
      <c r="I15" s="65">
        <v>13910857</v>
      </c>
      <c r="J15" s="65">
        <v>21986911</v>
      </c>
      <c r="K15" s="65">
        <v>35897768</v>
      </c>
    </row>
    <row r="16" spans="1:12" x14ac:dyDescent="0.25">
      <c r="A16" s="63" t="s">
        <v>77</v>
      </c>
      <c r="B16" s="63" t="s">
        <v>66</v>
      </c>
      <c r="C16" s="64">
        <v>86261</v>
      </c>
      <c r="D16" s="64">
        <v>142220</v>
      </c>
      <c r="E16" s="64">
        <v>228481</v>
      </c>
      <c r="F16" s="64">
        <v>199006</v>
      </c>
      <c r="G16" s="64">
        <v>345450</v>
      </c>
      <c r="H16" s="64">
        <v>544456</v>
      </c>
      <c r="I16" s="65">
        <v>14334262</v>
      </c>
      <c r="J16" s="65">
        <v>22336928</v>
      </c>
      <c r="K16" s="65">
        <v>36671190</v>
      </c>
    </row>
    <row r="17" spans="1:12" x14ac:dyDescent="0.25">
      <c r="A17" s="63" t="s">
        <v>105</v>
      </c>
      <c r="B17" s="63"/>
      <c r="C17" s="66">
        <f t="shared" ref="C17:H17" si="0">AVERAGE(C5:C16)</f>
        <v>84136.416666666672</v>
      </c>
      <c r="D17" s="66">
        <f t="shared" si="0"/>
        <v>135743.16666666666</v>
      </c>
      <c r="E17" s="66">
        <f t="shared" si="0"/>
        <v>219879.58333333334</v>
      </c>
      <c r="F17" s="66">
        <f t="shared" si="0"/>
        <v>194054</v>
      </c>
      <c r="G17" s="66">
        <f t="shared" si="0"/>
        <v>331524.25</v>
      </c>
      <c r="H17" s="66">
        <f t="shared" si="0"/>
        <v>525578.25</v>
      </c>
      <c r="I17" s="67">
        <f>SUM(I5:I16)</f>
        <v>168732991</v>
      </c>
      <c r="J17" s="67">
        <f>SUM(J5:J16)</f>
        <v>259946687</v>
      </c>
      <c r="K17" s="67">
        <f>SUM(K5:K16)</f>
        <v>428679678</v>
      </c>
    </row>
    <row r="18" spans="1:12" x14ac:dyDescent="0.25">
      <c r="A18" s="63"/>
      <c r="B18" s="63"/>
    </row>
    <row r="19" spans="1:12" x14ac:dyDescent="0.25">
      <c r="A19" s="63"/>
      <c r="B19" s="63"/>
    </row>
    <row r="20" spans="1:12" x14ac:dyDescent="0.25">
      <c r="A20" s="63" t="s">
        <v>78</v>
      </c>
      <c r="B20" s="63" t="s">
        <v>66</v>
      </c>
      <c r="C20" s="64">
        <v>86288</v>
      </c>
      <c r="D20" s="64">
        <v>142102</v>
      </c>
      <c r="E20" s="64">
        <v>228390</v>
      </c>
      <c r="F20" s="64">
        <v>198924</v>
      </c>
      <c r="G20" s="64">
        <v>345157</v>
      </c>
      <c r="H20" s="64">
        <v>544081</v>
      </c>
      <c r="I20" s="65">
        <v>14118475</v>
      </c>
      <c r="J20" s="65">
        <v>22119384</v>
      </c>
      <c r="K20" s="65">
        <v>36237859</v>
      </c>
      <c r="L20" s="68" t="s">
        <v>103</v>
      </c>
    </row>
    <row r="21" spans="1:12" x14ac:dyDescent="0.25">
      <c r="A21" s="63" t="s">
        <v>79</v>
      </c>
      <c r="B21" s="63" t="s">
        <v>66</v>
      </c>
      <c r="C21" s="64">
        <v>85780</v>
      </c>
      <c r="D21" s="64">
        <v>141097</v>
      </c>
      <c r="E21" s="64">
        <v>226877</v>
      </c>
      <c r="F21" s="64">
        <v>197367</v>
      </c>
      <c r="G21" s="64">
        <v>342224</v>
      </c>
      <c r="H21" s="64">
        <v>539591</v>
      </c>
      <c r="I21" s="65">
        <v>13818620</v>
      </c>
      <c r="J21" s="65">
        <v>21749640</v>
      </c>
      <c r="K21" s="65">
        <v>35568260</v>
      </c>
    </row>
    <row r="22" spans="1:12" x14ac:dyDescent="0.25">
      <c r="A22" s="63" t="s">
        <v>80</v>
      </c>
      <c r="B22" s="63" t="s">
        <v>66</v>
      </c>
      <c r="C22" s="64">
        <v>85888</v>
      </c>
      <c r="D22" s="64">
        <v>142100</v>
      </c>
      <c r="E22" s="64">
        <v>227988</v>
      </c>
      <c r="F22" s="64">
        <v>197627</v>
      </c>
      <c r="G22" s="64">
        <v>343715</v>
      </c>
      <c r="H22" s="64">
        <v>541342</v>
      </c>
      <c r="I22" s="65">
        <v>13903633</v>
      </c>
      <c r="J22" s="65">
        <v>22013506</v>
      </c>
      <c r="K22" s="65">
        <v>35917139</v>
      </c>
    </row>
    <row r="23" spans="1:12" x14ac:dyDescent="0.25">
      <c r="A23" s="63" t="s">
        <v>81</v>
      </c>
      <c r="B23" s="63" t="s">
        <v>66</v>
      </c>
      <c r="C23" s="64">
        <v>85836</v>
      </c>
      <c r="D23" s="64">
        <v>143187</v>
      </c>
      <c r="E23" s="64">
        <v>229023</v>
      </c>
      <c r="F23" s="64">
        <v>196986</v>
      </c>
      <c r="G23" s="64">
        <v>346339</v>
      </c>
      <c r="H23" s="64">
        <v>543325</v>
      </c>
      <c r="I23" s="65">
        <v>14221071</v>
      </c>
      <c r="J23" s="65">
        <v>22731339</v>
      </c>
      <c r="K23" s="65">
        <v>36952410</v>
      </c>
    </row>
    <row r="24" spans="1:12" x14ac:dyDescent="0.25">
      <c r="A24" s="63" t="s">
        <v>82</v>
      </c>
      <c r="B24" s="63" t="s">
        <v>66</v>
      </c>
      <c r="C24" s="64">
        <v>83785</v>
      </c>
      <c r="D24" s="64">
        <v>141224</v>
      </c>
      <c r="E24" s="64">
        <v>225009</v>
      </c>
      <c r="F24" s="64">
        <v>191541</v>
      </c>
      <c r="G24" s="64">
        <v>339907</v>
      </c>
      <c r="H24" s="64">
        <v>531448</v>
      </c>
      <c r="I24" s="65">
        <v>13674967</v>
      </c>
      <c r="J24" s="65">
        <v>22101478</v>
      </c>
      <c r="K24" s="65">
        <v>35776445</v>
      </c>
    </row>
    <row r="25" spans="1:12" x14ac:dyDescent="0.25">
      <c r="A25" s="63" t="s">
        <v>83</v>
      </c>
      <c r="B25" s="63" t="s">
        <v>66</v>
      </c>
      <c r="C25" s="64">
        <v>82557</v>
      </c>
      <c r="D25" s="64">
        <v>140065</v>
      </c>
      <c r="E25" s="64">
        <v>222622</v>
      </c>
      <c r="F25" s="64">
        <v>188633</v>
      </c>
      <c r="G25" s="64">
        <v>337166</v>
      </c>
      <c r="H25" s="64">
        <v>525799</v>
      </c>
      <c r="I25" s="65">
        <v>13412973</v>
      </c>
      <c r="J25" s="65">
        <v>21904557</v>
      </c>
      <c r="K25" s="65">
        <v>35317530</v>
      </c>
    </row>
    <row r="26" spans="1:12" x14ac:dyDescent="0.25">
      <c r="A26" s="63" t="s">
        <v>84</v>
      </c>
      <c r="B26" s="63" t="s">
        <v>66</v>
      </c>
      <c r="C26" s="64">
        <v>84227</v>
      </c>
      <c r="D26" s="64">
        <v>144762</v>
      </c>
      <c r="E26" s="64">
        <v>228989</v>
      </c>
      <c r="F26" s="64">
        <v>192941</v>
      </c>
      <c r="G26" s="64">
        <v>350892</v>
      </c>
      <c r="H26" s="64">
        <v>543833</v>
      </c>
      <c r="I26" s="65">
        <v>14026427</v>
      </c>
      <c r="J26" s="65">
        <v>22999284</v>
      </c>
      <c r="K26" s="65">
        <v>37025711</v>
      </c>
    </row>
    <row r="27" spans="1:12" x14ac:dyDescent="0.25">
      <c r="A27" s="63" t="s">
        <v>85</v>
      </c>
      <c r="B27" s="63" t="s">
        <v>66</v>
      </c>
      <c r="C27" s="64">
        <v>85966</v>
      </c>
      <c r="D27" s="64">
        <v>150844</v>
      </c>
      <c r="E27" s="64">
        <v>236810</v>
      </c>
      <c r="F27" s="64">
        <v>197002</v>
      </c>
      <c r="G27" s="64">
        <v>362605</v>
      </c>
      <c r="H27" s="64">
        <v>559607</v>
      </c>
      <c r="I27" s="65">
        <v>14609808</v>
      </c>
      <c r="J27" s="65">
        <v>24683830</v>
      </c>
      <c r="K27" s="65">
        <v>39293638</v>
      </c>
    </row>
    <row r="28" spans="1:12" x14ac:dyDescent="0.25">
      <c r="A28" s="63" t="s">
        <v>86</v>
      </c>
      <c r="B28" s="63" t="s">
        <v>66</v>
      </c>
      <c r="C28" s="64">
        <v>87527</v>
      </c>
      <c r="D28" s="64">
        <v>154288</v>
      </c>
      <c r="E28" s="64">
        <v>241815</v>
      </c>
      <c r="F28" s="64">
        <v>200829</v>
      </c>
      <c r="G28" s="64">
        <v>369514</v>
      </c>
      <c r="H28" s="64">
        <v>570343</v>
      </c>
      <c r="I28" s="65">
        <v>15062827</v>
      </c>
      <c r="J28" s="65">
        <v>25345777</v>
      </c>
      <c r="K28" s="65">
        <v>40408604</v>
      </c>
    </row>
    <row r="29" spans="1:12" x14ac:dyDescent="0.25">
      <c r="A29" s="63" t="s">
        <v>87</v>
      </c>
      <c r="B29" s="63" t="s">
        <v>66</v>
      </c>
      <c r="C29" s="64">
        <v>86919</v>
      </c>
      <c r="D29" s="64">
        <v>151014</v>
      </c>
      <c r="E29" s="64">
        <v>237933</v>
      </c>
      <c r="F29" s="64">
        <v>199665</v>
      </c>
      <c r="G29" s="64">
        <v>362828</v>
      </c>
      <c r="H29" s="64">
        <v>562493</v>
      </c>
      <c r="I29" s="65">
        <v>14305804</v>
      </c>
      <c r="J29" s="65">
        <v>24072356</v>
      </c>
      <c r="K29" s="65">
        <v>38378160</v>
      </c>
    </row>
    <row r="30" spans="1:12" x14ac:dyDescent="0.25">
      <c r="A30" s="63" t="s">
        <v>88</v>
      </c>
      <c r="B30" s="63" t="s">
        <v>66</v>
      </c>
      <c r="C30" s="64">
        <v>86618</v>
      </c>
      <c r="D30" s="64">
        <v>148424</v>
      </c>
      <c r="E30" s="64">
        <v>235042</v>
      </c>
      <c r="F30" s="64">
        <v>198710</v>
      </c>
      <c r="G30" s="64">
        <v>355496</v>
      </c>
      <c r="H30" s="64">
        <v>554206</v>
      </c>
      <c r="I30" s="65">
        <v>14115997</v>
      </c>
      <c r="J30" s="65">
        <v>23324835</v>
      </c>
      <c r="K30" s="65">
        <v>37440832</v>
      </c>
    </row>
    <row r="31" spans="1:12" x14ac:dyDescent="0.25">
      <c r="A31" s="63" t="s">
        <v>89</v>
      </c>
      <c r="B31" s="63" t="s">
        <v>66</v>
      </c>
      <c r="C31" s="64">
        <v>86474</v>
      </c>
      <c r="D31" s="64">
        <v>148130</v>
      </c>
      <c r="E31" s="64">
        <v>234604</v>
      </c>
      <c r="F31" s="64">
        <v>197950</v>
      </c>
      <c r="G31" s="64">
        <v>355497</v>
      </c>
      <c r="H31" s="64">
        <v>553447</v>
      </c>
      <c r="I31" s="65">
        <v>14054153</v>
      </c>
      <c r="J31" s="65">
        <v>23238384</v>
      </c>
      <c r="K31" s="65">
        <v>37292537</v>
      </c>
    </row>
    <row r="32" spans="1:12" x14ac:dyDescent="0.25">
      <c r="A32" s="63" t="s">
        <v>105</v>
      </c>
      <c r="B32" s="63"/>
      <c r="C32" s="66">
        <f t="shared" ref="C32:H32" si="1">AVERAGE(C20:C31)</f>
        <v>85655.416666666672</v>
      </c>
      <c r="D32" s="66">
        <f t="shared" si="1"/>
        <v>145603.08333333334</v>
      </c>
      <c r="E32" s="66">
        <f t="shared" si="1"/>
        <v>231258.5</v>
      </c>
      <c r="F32" s="66">
        <f t="shared" si="1"/>
        <v>196514.58333333334</v>
      </c>
      <c r="G32" s="66">
        <f t="shared" si="1"/>
        <v>350945</v>
      </c>
      <c r="H32" s="66">
        <f t="shared" si="1"/>
        <v>547459.58333333337</v>
      </c>
      <c r="I32" s="67">
        <f>SUM(I20:I31)</f>
        <v>169324755</v>
      </c>
      <c r="J32" s="67">
        <f>SUM(J20:J31)</f>
        <v>276284370</v>
      </c>
      <c r="K32" s="67">
        <f>SUM(K20:K31)</f>
        <v>445609125</v>
      </c>
    </row>
    <row r="33" spans="1:12" x14ac:dyDescent="0.25">
      <c r="A33" s="63"/>
      <c r="B33" s="63"/>
      <c r="C33" s="64"/>
      <c r="D33" s="64"/>
      <c r="E33" s="64"/>
      <c r="F33" s="64"/>
      <c r="G33" s="64"/>
      <c r="H33" s="64"/>
      <c r="I33" s="65"/>
      <c r="J33" s="65"/>
      <c r="K33" s="65"/>
    </row>
    <row r="34" spans="1:12" x14ac:dyDescent="0.25">
      <c r="A34" s="63"/>
      <c r="B34" s="63"/>
    </row>
    <row r="35" spans="1:12" x14ac:dyDescent="0.25">
      <c r="A35" s="63" t="s">
        <v>90</v>
      </c>
      <c r="B35" s="63" t="s">
        <v>66</v>
      </c>
      <c r="C35" s="64">
        <v>83164</v>
      </c>
      <c r="D35" s="64">
        <v>141061</v>
      </c>
      <c r="E35" s="64">
        <v>224225</v>
      </c>
      <c r="F35" s="64">
        <v>189479</v>
      </c>
      <c r="G35" s="64">
        <v>337738</v>
      </c>
      <c r="H35" s="64">
        <v>527217</v>
      </c>
      <c r="I35" s="65">
        <v>13215273</v>
      </c>
      <c r="J35" s="65">
        <v>21783972</v>
      </c>
      <c r="K35" s="65">
        <v>34999245</v>
      </c>
      <c r="L35" s="68" t="s">
        <v>104</v>
      </c>
    </row>
    <row r="36" spans="1:12" x14ac:dyDescent="0.25">
      <c r="A36" s="63" t="s">
        <v>91</v>
      </c>
      <c r="B36" s="63" t="s">
        <v>66</v>
      </c>
      <c r="C36" s="64">
        <v>85645</v>
      </c>
      <c r="D36" s="64">
        <v>145278</v>
      </c>
      <c r="E36" s="64">
        <v>230923</v>
      </c>
      <c r="F36" s="64">
        <v>195508</v>
      </c>
      <c r="G36" s="64">
        <v>347989</v>
      </c>
      <c r="H36" s="64">
        <v>543497</v>
      </c>
      <c r="I36" s="65">
        <v>13832454</v>
      </c>
      <c r="J36" s="65">
        <v>22726745</v>
      </c>
      <c r="K36" s="65">
        <v>36559199</v>
      </c>
    </row>
    <row r="37" spans="1:12" x14ac:dyDescent="0.25">
      <c r="A37" s="63" t="s">
        <v>92</v>
      </c>
      <c r="B37" s="63" t="s">
        <v>66</v>
      </c>
      <c r="C37" s="64">
        <v>84826</v>
      </c>
      <c r="D37" s="64">
        <v>144037</v>
      </c>
      <c r="E37" s="64">
        <v>228863</v>
      </c>
      <c r="F37" s="64">
        <v>193692</v>
      </c>
      <c r="G37" s="64">
        <v>345292</v>
      </c>
      <c r="H37" s="64">
        <v>538984</v>
      </c>
      <c r="I37" s="65">
        <v>13539428</v>
      </c>
      <c r="J37" s="65">
        <v>22408526</v>
      </c>
      <c r="K37" s="65">
        <v>35947954</v>
      </c>
    </row>
    <row r="38" spans="1:12" x14ac:dyDescent="0.25">
      <c r="A38" s="63" t="s">
        <v>93</v>
      </c>
      <c r="B38" s="63" t="s">
        <v>66</v>
      </c>
      <c r="C38" s="64">
        <v>85578</v>
      </c>
      <c r="D38" s="64">
        <v>147118</v>
      </c>
      <c r="E38" s="64">
        <v>232696</v>
      </c>
      <c r="F38" s="64">
        <v>194857</v>
      </c>
      <c r="G38" s="64">
        <v>352015</v>
      </c>
      <c r="H38" s="64">
        <v>546872</v>
      </c>
      <c r="I38" s="65">
        <v>14509663</v>
      </c>
      <c r="J38" s="65">
        <v>24169312</v>
      </c>
      <c r="K38" s="65">
        <v>38678975</v>
      </c>
    </row>
    <row r="39" spans="1:12" x14ac:dyDescent="0.25">
      <c r="A39" s="63" t="s">
        <v>94</v>
      </c>
      <c r="B39" s="63" t="s">
        <v>66</v>
      </c>
      <c r="C39" s="64">
        <v>82973</v>
      </c>
      <c r="D39" s="64">
        <v>143749</v>
      </c>
      <c r="E39" s="64">
        <v>226722</v>
      </c>
      <c r="F39" s="64">
        <v>188247</v>
      </c>
      <c r="G39" s="64">
        <v>343225</v>
      </c>
      <c r="H39" s="64">
        <v>531472</v>
      </c>
      <c r="I39" s="65">
        <v>13795514</v>
      </c>
      <c r="J39" s="65">
        <v>23208201</v>
      </c>
      <c r="K39" s="65">
        <v>37003715</v>
      </c>
    </row>
    <row r="40" spans="1:12" x14ac:dyDescent="0.25">
      <c r="A40" s="63" t="s">
        <v>95</v>
      </c>
      <c r="B40" s="63" t="s">
        <v>66</v>
      </c>
      <c r="C40" s="64">
        <v>84515</v>
      </c>
      <c r="D40" s="64">
        <v>148774</v>
      </c>
      <c r="E40" s="64">
        <v>233289</v>
      </c>
      <c r="F40" s="64">
        <v>191479</v>
      </c>
      <c r="G40" s="64">
        <v>353471</v>
      </c>
      <c r="H40" s="64">
        <v>544950</v>
      </c>
      <c r="I40" s="65">
        <v>14197137</v>
      </c>
      <c r="J40" s="65">
        <v>24274707</v>
      </c>
      <c r="K40" s="65">
        <v>38471844</v>
      </c>
    </row>
    <row r="41" spans="1:12" x14ac:dyDescent="0.25">
      <c r="A41" s="63" t="s">
        <v>96</v>
      </c>
      <c r="B41" s="63" t="s">
        <v>66</v>
      </c>
      <c r="C41" s="64">
        <v>83570</v>
      </c>
      <c r="D41" s="64">
        <v>146324</v>
      </c>
      <c r="E41" s="64">
        <v>229894</v>
      </c>
      <c r="F41" s="64">
        <v>189516</v>
      </c>
      <c r="G41" s="64">
        <v>348278</v>
      </c>
      <c r="H41" s="64">
        <v>537794</v>
      </c>
      <c r="I41" s="65">
        <v>13763150</v>
      </c>
      <c r="J41" s="65">
        <v>23255077</v>
      </c>
      <c r="K41" s="65">
        <v>37018227</v>
      </c>
    </row>
    <row r="42" spans="1:12" x14ac:dyDescent="0.25">
      <c r="A42" s="63" t="s">
        <v>97</v>
      </c>
      <c r="B42" s="63" t="s">
        <v>66</v>
      </c>
      <c r="C42" s="64">
        <v>84902</v>
      </c>
      <c r="D42" s="64">
        <v>154237</v>
      </c>
      <c r="E42" s="64">
        <v>239139</v>
      </c>
      <c r="F42" s="64">
        <v>192100</v>
      </c>
      <c r="G42" s="64">
        <v>364445</v>
      </c>
      <c r="H42" s="64">
        <v>556545</v>
      </c>
      <c r="I42" s="65">
        <v>15373606</v>
      </c>
      <c r="J42" s="65">
        <v>27257063</v>
      </c>
      <c r="K42" s="65">
        <v>42630669</v>
      </c>
    </row>
    <row r="43" spans="1:12" x14ac:dyDescent="0.25">
      <c r="A43" s="63" t="s">
        <v>98</v>
      </c>
      <c r="B43" s="63" t="s">
        <v>66</v>
      </c>
      <c r="C43" s="64">
        <v>86129</v>
      </c>
      <c r="D43" s="64">
        <v>156269</v>
      </c>
      <c r="E43" s="64">
        <v>242398</v>
      </c>
      <c r="F43" s="64">
        <v>194946</v>
      </c>
      <c r="G43" s="64">
        <v>366594</v>
      </c>
      <c r="H43" s="64">
        <v>561540</v>
      </c>
      <c r="I43" s="65">
        <v>14326455</v>
      </c>
      <c r="J43" s="65">
        <v>25108709</v>
      </c>
      <c r="K43" s="65">
        <v>39435164</v>
      </c>
    </row>
    <row r="44" spans="1:12" x14ac:dyDescent="0.25">
      <c r="A44" s="63" t="s">
        <v>99</v>
      </c>
      <c r="B44" s="63" t="s">
        <v>66</v>
      </c>
      <c r="C44" s="64">
        <v>85792</v>
      </c>
      <c r="D44" s="64">
        <v>153670</v>
      </c>
      <c r="E44" s="64">
        <v>239462</v>
      </c>
      <c r="F44" s="64">
        <v>194164</v>
      </c>
      <c r="G44" s="64">
        <v>363200</v>
      </c>
      <c r="H44" s="64">
        <v>557364</v>
      </c>
      <c r="I44" s="65">
        <v>13927983</v>
      </c>
      <c r="J44" s="65">
        <v>24074940</v>
      </c>
      <c r="K44" s="65">
        <v>38002923</v>
      </c>
    </row>
    <row r="45" spans="1:12" x14ac:dyDescent="0.25">
      <c r="A45" s="63" t="s">
        <v>100</v>
      </c>
      <c r="B45" s="63" t="s">
        <v>66</v>
      </c>
      <c r="C45" s="64">
        <v>85186</v>
      </c>
      <c r="D45" s="64">
        <v>150884</v>
      </c>
      <c r="E45" s="64">
        <v>236070</v>
      </c>
      <c r="F45" s="64">
        <v>192134</v>
      </c>
      <c r="G45" s="64">
        <v>357436</v>
      </c>
      <c r="H45" s="64">
        <v>549570</v>
      </c>
      <c r="I45" s="65">
        <v>13721356</v>
      </c>
      <c r="J45" s="65">
        <v>23578666</v>
      </c>
      <c r="K45" s="65">
        <v>37300022</v>
      </c>
    </row>
    <row r="46" spans="1:12" x14ac:dyDescent="0.25">
      <c r="A46" s="63" t="s">
        <v>101</v>
      </c>
      <c r="B46" s="63" t="s">
        <v>66</v>
      </c>
      <c r="C46" s="64">
        <v>84636</v>
      </c>
      <c r="D46" s="64">
        <v>150642</v>
      </c>
      <c r="E46" s="64">
        <v>235278</v>
      </c>
      <c r="F46" s="64">
        <v>190525</v>
      </c>
      <c r="G46" s="64">
        <v>356156</v>
      </c>
      <c r="H46" s="64">
        <v>546681</v>
      </c>
      <c r="I46" s="65">
        <v>13525415</v>
      </c>
      <c r="J46" s="65">
        <v>23328641</v>
      </c>
      <c r="K46" s="65">
        <v>36854056</v>
      </c>
    </row>
    <row r="47" spans="1:12" x14ac:dyDescent="0.25">
      <c r="A47" s="63" t="s">
        <v>105</v>
      </c>
      <c r="B47" s="63"/>
      <c r="C47" s="66">
        <f t="shared" ref="C47:H47" si="2">AVERAGE(C35:C46)</f>
        <v>84743</v>
      </c>
      <c r="D47" s="66">
        <f t="shared" si="2"/>
        <v>148503.58333333334</v>
      </c>
      <c r="E47" s="66">
        <f t="shared" si="2"/>
        <v>233246.58333333334</v>
      </c>
      <c r="F47" s="66">
        <f t="shared" si="2"/>
        <v>192220.58333333334</v>
      </c>
      <c r="G47" s="66">
        <f t="shared" si="2"/>
        <v>352986.58333333331</v>
      </c>
      <c r="H47" s="66">
        <f t="shared" si="2"/>
        <v>545207.16666666663</v>
      </c>
      <c r="I47" s="67">
        <f>SUM(I35:I46)</f>
        <v>167727434</v>
      </c>
      <c r="J47" s="67">
        <f>SUM(J35:J46)</f>
        <v>285174559</v>
      </c>
      <c r="K47" s="67">
        <f>SUM(K35:K46)</f>
        <v>452901993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7"/>
  <sheetViews>
    <sheetView workbookViewId="0">
      <selection activeCell="C27" sqref="C27"/>
    </sheetView>
  </sheetViews>
  <sheetFormatPr defaultRowHeight="12.75" x14ac:dyDescent="0.2"/>
  <cols>
    <col min="2" max="2" width="11.140625" bestFit="1" customWidth="1"/>
    <col min="4" max="4" width="11.140625" bestFit="1" customWidth="1"/>
    <col min="6" max="6" width="11.140625" bestFit="1" customWidth="1"/>
  </cols>
  <sheetData>
    <row r="1" spans="1:6" ht="38.25" x14ac:dyDescent="0.2">
      <c r="A1" s="4" t="s">
        <v>1</v>
      </c>
      <c r="B1" s="5" t="s">
        <v>2</v>
      </c>
      <c r="C1" s="5"/>
      <c r="D1" s="5" t="s">
        <v>3</v>
      </c>
      <c r="E1" s="5"/>
      <c r="F1" s="5"/>
    </row>
    <row r="2" spans="1:6" x14ac:dyDescent="0.2">
      <c r="A2" s="1"/>
      <c r="B2" s="1"/>
      <c r="C2" s="1"/>
      <c r="D2" s="1"/>
      <c r="E2" s="1"/>
      <c r="F2" s="1"/>
    </row>
    <row r="3" spans="1:6" x14ac:dyDescent="0.2">
      <c r="A3" s="1"/>
      <c r="B3" s="1"/>
      <c r="C3" s="1"/>
      <c r="D3" s="1"/>
      <c r="E3" s="1"/>
      <c r="F3" s="1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2">
        <v>35217</v>
      </c>
      <c r="B5" s="3">
        <v>12789760.666666666</v>
      </c>
      <c r="C5" s="6">
        <f>+B5/F5</f>
        <v>0.34211075147200765</v>
      </c>
      <c r="D5" s="3">
        <v>24595093.833333332</v>
      </c>
      <c r="E5" s="6">
        <f>+D5/F5</f>
        <v>0.65788924852799235</v>
      </c>
      <c r="F5" s="3">
        <f>+D5+B5</f>
        <v>37384854.5</v>
      </c>
    </row>
    <row r="6" spans="1:6" x14ac:dyDescent="0.2">
      <c r="A6" s="2">
        <v>35582</v>
      </c>
      <c r="B6" s="3">
        <v>10481216.083333334</v>
      </c>
      <c r="C6" s="6">
        <f t="shared" ref="C6:C14" si="0">+B6/F6</f>
        <v>0.31910067981109141</v>
      </c>
      <c r="D6" s="3">
        <v>22364894.083333332</v>
      </c>
      <c r="E6" s="6">
        <f t="shared" ref="E6:E14" si="1">+D6/F6</f>
        <v>0.68089932018890864</v>
      </c>
      <c r="F6" s="3">
        <f t="shared" ref="F6:F14" si="2">+D6+B6</f>
        <v>32846110.166666664</v>
      </c>
    </row>
    <row r="7" spans="1:6" x14ac:dyDescent="0.2">
      <c r="A7" s="2">
        <v>35947</v>
      </c>
      <c r="B7" s="3">
        <v>7717809</v>
      </c>
      <c r="C7" s="6">
        <f t="shared" si="0"/>
        <v>0.29468621556032126</v>
      </c>
      <c r="D7" s="3">
        <v>18472113</v>
      </c>
      <c r="E7" s="6">
        <f t="shared" si="1"/>
        <v>0.70531378443967874</v>
      </c>
      <c r="F7" s="3">
        <f t="shared" si="2"/>
        <v>26189922</v>
      </c>
    </row>
    <row r="8" spans="1:6" x14ac:dyDescent="0.2">
      <c r="A8" s="2">
        <v>36312</v>
      </c>
      <c r="B8" s="3">
        <v>6560844.8181818184</v>
      </c>
      <c r="C8" s="6">
        <f t="shared" si="0"/>
        <v>0.27830505218045259</v>
      </c>
      <c r="D8" s="3">
        <v>17013448.09090909</v>
      </c>
      <c r="E8" s="6">
        <f t="shared" si="1"/>
        <v>0.72169494781954746</v>
      </c>
      <c r="F8" s="3">
        <f t="shared" si="2"/>
        <v>23574292.909090906</v>
      </c>
    </row>
    <row r="9" spans="1:6" x14ac:dyDescent="0.2">
      <c r="A9" s="2">
        <v>36678</v>
      </c>
      <c r="B9" s="3">
        <v>5840000.75</v>
      </c>
      <c r="C9" s="6">
        <f t="shared" si="0"/>
        <v>0.26507406271622014</v>
      </c>
      <c r="D9" s="3">
        <v>16191580.5</v>
      </c>
      <c r="E9" s="6">
        <f t="shared" si="1"/>
        <v>0.73492593728377986</v>
      </c>
      <c r="F9" s="3">
        <f t="shared" si="2"/>
        <v>22031581.25</v>
      </c>
    </row>
    <row r="10" spans="1:6" x14ac:dyDescent="0.2">
      <c r="A10" s="2">
        <v>37043</v>
      </c>
      <c r="B10" s="3">
        <v>5451816.25</v>
      </c>
      <c r="C10" s="6">
        <f t="shared" si="0"/>
        <v>0.25060441909499498</v>
      </c>
      <c r="D10" s="3">
        <v>16302853</v>
      </c>
      <c r="E10" s="6">
        <f t="shared" si="1"/>
        <v>0.74939558090500502</v>
      </c>
      <c r="F10" s="3">
        <f t="shared" si="2"/>
        <v>21754669.25</v>
      </c>
    </row>
    <row r="11" spans="1:6" x14ac:dyDescent="0.2">
      <c r="A11" s="2">
        <v>37408</v>
      </c>
      <c r="B11" s="3">
        <v>6278302.25</v>
      </c>
      <c r="C11" s="6">
        <f t="shared" si="0"/>
        <v>0.25595360581132665</v>
      </c>
      <c r="D11" s="3">
        <v>18250761.25</v>
      </c>
      <c r="E11" s="6">
        <f t="shared" si="1"/>
        <v>0.74404639418867335</v>
      </c>
      <c r="F11" s="3">
        <f t="shared" si="2"/>
        <v>24529063.5</v>
      </c>
    </row>
    <row r="12" spans="1:6" x14ac:dyDescent="0.2">
      <c r="A12" s="2">
        <v>37773</v>
      </c>
      <c r="B12" s="3">
        <v>6472685.166666667</v>
      </c>
      <c r="C12" s="6">
        <f t="shared" si="0"/>
        <v>0.22894308197142552</v>
      </c>
      <c r="D12" s="3">
        <v>21799342.583333332</v>
      </c>
      <c r="E12" s="6">
        <f t="shared" si="1"/>
        <v>0.77105691802857446</v>
      </c>
      <c r="F12" s="3">
        <f t="shared" si="2"/>
        <v>28272027.75</v>
      </c>
    </row>
    <row r="13" spans="1:6" x14ac:dyDescent="0.2">
      <c r="A13" s="2">
        <v>38139</v>
      </c>
      <c r="B13" s="3">
        <v>7465648.583333333</v>
      </c>
      <c r="C13" s="6">
        <f t="shared" si="0"/>
        <v>0.2177878885763366</v>
      </c>
      <c r="D13" s="3">
        <v>26813799.333333332</v>
      </c>
      <c r="E13" s="6">
        <f t="shared" si="1"/>
        <v>0.78221211142366343</v>
      </c>
      <c r="F13" s="3">
        <f t="shared" si="2"/>
        <v>34279447.916666664</v>
      </c>
    </row>
    <row r="14" spans="1:6" x14ac:dyDescent="0.2">
      <c r="A14" s="2">
        <v>38504</v>
      </c>
      <c r="B14" s="3">
        <v>8761644.5</v>
      </c>
      <c r="C14" s="6">
        <f t="shared" si="0"/>
        <v>0.21602935899427261</v>
      </c>
      <c r="D14" s="3">
        <v>31796011.833333332</v>
      </c>
      <c r="E14" s="6">
        <f t="shared" si="1"/>
        <v>0.78397064100572744</v>
      </c>
      <c r="F14" s="3">
        <f t="shared" si="2"/>
        <v>40557656.333333328</v>
      </c>
    </row>
    <row r="17" spans="1:1" x14ac:dyDescent="0.2">
      <c r="A17" t="s">
        <v>5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B19" sqref="B19"/>
    </sheetView>
  </sheetViews>
  <sheetFormatPr defaultColWidth="9.7109375" defaultRowHeight="12.75" x14ac:dyDescent="0.2"/>
  <cols>
    <col min="1" max="1" width="9.7109375" style="35" customWidth="1"/>
    <col min="2" max="2" width="12.140625" style="35" customWidth="1"/>
    <col min="3" max="8" width="9.7109375" style="36" customWidth="1"/>
    <col min="9" max="9" width="11.5703125" style="36" customWidth="1"/>
    <col min="10" max="10" width="13.7109375" style="36" customWidth="1"/>
    <col min="11" max="11" width="14.5703125" style="36" customWidth="1"/>
    <col min="12" max="16384" width="9.7109375" style="36"/>
  </cols>
  <sheetData>
    <row r="1" spans="1:11" ht="15" customHeight="1" x14ac:dyDescent="0.2">
      <c r="A1" s="35" t="s">
        <v>21</v>
      </c>
    </row>
    <row r="2" spans="1:11" s="38" customFormat="1" ht="15" customHeight="1" x14ac:dyDescent="0.2">
      <c r="A2" s="37"/>
      <c r="B2" s="37" t="s">
        <v>22</v>
      </c>
      <c r="C2" s="38" t="s">
        <v>23</v>
      </c>
      <c r="D2" s="38" t="s">
        <v>24</v>
      </c>
      <c r="E2" s="38" t="s">
        <v>25</v>
      </c>
      <c r="F2" s="38" t="s">
        <v>26</v>
      </c>
      <c r="G2" s="38" t="s">
        <v>27</v>
      </c>
      <c r="H2" s="38" t="s">
        <v>28</v>
      </c>
      <c r="I2" s="38" t="s">
        <v>29</v>
      </c>
      <c r="J2" s="38" t="s">
        <v>30</v>
      </c>
      <c r="K2" s="38" t="s">
        <v>31</v>
      </c>
    </row>
    <row r="3" spans="1:11" s="40" customFormat="1" ht="15" customHeight="1" x14ac:dyDescent="0.2">
      <c r="A3" s="39"/>
      <c r="B3" s="39"/>
    </row>
    <row r="4" spans="1:11" ht="15" customHeight="1" x14ac:dyDescent="0.2">
      <c r="A4" s="35">
        <v>38899</v>
      </c>
      <c r="B4" t="s">
        <v>32</v>
      </c>
      <c r="C4" s="42">
        <v>64041</v>
      </c>
      <c r="D4" s="42">
        <v>160215</v>
      </c>
      <c r="E4" s="42">
        <v>224256</v>
      </c>
      <c r="F4" s="42">
        <v>113612</v>
      </c>
      <c r="G4" s="42">
        <v>391177</v>
      </c>
      <c r="H4" s="42">
        <v>504789</v>
      </c>
      <c r="I4" s="42">
        <v>9198639</v>
      </c>
      <c r="J4" s="42">
        <v>34681797</v>
      </c>
      <c r="K4" s="42">
        <v>43880436</v>
      </c>
    </row>
    <row r="5" spans="1:11" ht="15" customHeight="1" x14ac:dyDescent="0.2">
      <c r="A5" s="35">
        <v>38930</v>
      </c>
      <c r="B5" t="s">
        <v>32</v>
      </c>
      <c r="C5" s="42">
        <v>63966</v>
      </c>
      <c r="D5" s="42">
        <v>162488</v>
      </c>
      <c r="E5" s="42">
        <v>226454</v>
      </c>
      <c r="F5" s="42">
        <v>113012</v>
      </c>
      <c r="G5" s="42">
        <v>396149</v>
      </c>
      <c r="H5" s="42">
        <v>509161</v>
      </c>
      <c r="I5" s="42">
        <v>9151332</v>
      </c>
      <c r="J5" s="42">
        <v>35255254</v>
      </c>
      <c r="K5" s="42">
        <v>44406586</v>
      </c>
    </row>
    <row r="6" spans="1:11" ht="15" customHeight="1" x14ac:dyDescent="0.2">
      <c r="A6" s="35">
        <v>38961</v>
      </c>
      <c r="B6" t="s">
        <v>32</v>
      </c>
      <c r="C6" s="42">
        <v>63778</v>
      </c>
      <c r="D6" s="42">
        <v>161845</v>
      </c>
      <c r="E6" s="42">
        <v>225623</v>
      </c>
      <c r="F6" s="42">
        <v>112515</v>
      </c>
      <c r="G6" s="42">
        <v>395188</v>
      </c>
      <c r="H6" s="42">
        <v>507703</v>
      </c>
      <c r="I6" s="42">
        <v>9116174</v>
      </c>
      <c r="J6" s="42">
        <v>35126876</v>
      </c>
      <c r="K6" s="42">
        <v>44243050</v>
      </c>
    </row>
    <row r="7" spans="1:11" ht="15" customHeight="1" x14ac:dyDescent="0.2">
      <c r="A7" s="35">
        <v>38991</v>
      </c>
      <c r="B7" t="s">
        <v>32</v>
      </c>
      <c r="C7" s="42">
        <v>63712</v>
      </c>
      <c r="D7" s="42">
        <v>163804</v>
      </c>
      <c r="E7" s="42">
        <v>227516</v>
      </c>
      <c r="F7" s="42">
        <v>111895</v>
      </c>
      <c r="G7" s="42">
        <v>399923</v>
      </c>
      <c r="H7" s="42">
        <v>511818</v>
      </c>
      <c r="I7" s="42">
        <v>9536734</v>
      </c>
      <c r="J7" s="42">
        <v>36873911</v>
      </c>
      <c r="K7" s="42">
        <v>46410645</v>
      </c>
    </row>
    <row r="8" spans="1:11" ht="15" customHeight="1" x14ac:dyDescent="0.2">
      <c r="A8" s="35">
        <v>39022</v>
      </c>
      <c r="B8" t="s">
        <v>32</v>
      </c>
      <c r="C8" s="42">
        <v>63551</v>
      </c>
      <c r="D8" s="42">
        <v>165141</v>
      </c>
      <c r="E8" s="42">
        <v>228692</v>
      </c>
      <c r="F8" s="42">
        <v>111530</v>
      </c>
      <c r="G8" s="42">
        <v>403475</v>
      </c>
      <c r="H8" s="42">
        <v>515005</v>
      </c>
      <c r="I8" s="42">
        <v>9487231</v>
      </c>
      <c r="J8" s="42">
        <v>37192695</v>
      </c>
      <c r="K8" s="42">
        <v>46679926</v>
      </c>
    </row>
    <row r="9" spans="1:11" ht="15" customHeight="1" x14ac:dyDescent="0.2">
      <c r="A9" s="35">
        <v>39052</v>
      </c>
      <c r="B9" t="s">
        <v>32</v>
      </c>
      <c r="C9" s="42">
        <v>63305</v>
      </c>
      <c r="D9" s="42">
        <v>164986</v>
      </c>
      <c r="E9" s="42">
        <v>228291</v>
      </c>
      <c r="F9" s="42">
        <v>110768</v>
      </c>
      <c r="G9" s="42">
        <v>403115</v>
      </c>
      <c r="H9" s="42">
        <v>513883</v>
      </c>
      <c r="I9" s="42">
        <v>9376079</v>
      </c>
      <c r="J9" s="42">
        <v>37059698</v>
      </c>
      <c r="K9" s="42">
        <v>46435777</v>
      </c>
    </row>
    <row r="10" spans="1:11" ht="15" customHeight="1" x14ac:dyDescent="0.2">
      <c r="A10" s="35">
        <v>39083</v>
      </c>
      <c r="B10" t="s">
        <v>32</v>
      </c>
      <c r="C10" s="42">
        <v>63776</v>
      </c>
      <c r="D10" s="42">
        <v>165257</v>
      </c>
      <c r="E10" s="42">
        <v>229033</v>
      </c>
      <c r="F10" s="42">
        <v>111103</v>
      </c>
      <c r="G10" s="42">
        <v>402469</v>
      </c>
      <c r="H10" s="42">
        <v>513572</v>
      </c>
      <c r="I10" s="42">
        <v>8995920</v>
      </c>
      <c r="J10" s="42">
        <v>36383637</v>
      </c>
      <c r="K10" s="42">
        <v>45379557</v>
      </c>
    </row>
    <row r="11" spans="1:11" ht="15" customHeight="1" x14ac:dyDescent="0.2">
      <c r="A11" s="35">
        <v>39114</v>
      </c>
      <c r="B11" t="s">
        <v>32</v>
      </c>
      <c r="C11" s="42">
        <v>63700</v>
      </c>
      <c r="D11" s="42">
        <v>164890</v>
      </c>
      <c r="E11" s="42">
        <v>228590</v>
      </c>
      <c r="F11" s="42">
        <v>110302</v>
      </c>
      <c r="G11" s="42">
        <v>401442</v>
      </c>
      <c r="H11" s="42">
        <v>511744</v>
      </c>
      <c r="I11" s="42">
        <v>8985017</v>
      </c>
      <c r="J11" s="42">
        <v>36815089</v>
      </c>
      <c r="K11" s="42">
        <v>45800106</v>
      </c>
    </row>
    <row r="12" spans="1:11" ht="15" customHeight="1" x14ac:dyDescent="0.2">
      <c r="A12" s="35">
        <v>39142</v>
      </c>
      <c r="B12" t="s">
        <v>32</v>
      </c>
      <c r="C12" s="42">
        <v>63480</v>
      </c>
      <c r="D12" s="42">
        <v>165698</v>
      </c>
      <c r="E12" s="42">
        <v>229178</v>
      </c>
      <c r="F12" s="42">
        <v>109458</v>
      </c>
      <c r="G12" s="42">
        <v>403414</v>
      </c>
      <c r="H12" s="42">
        <v>512872</v>
      </c>
      <c r="I12" s="42">
        <v>8891156</v>
      </c>
      <c r="J12" s="42">
        <v>37013688</v>
      </c>
      <c r="K12" s="42">
        <v>45904844</v>
      </c>
    </row>
    <row r="13" spans="1:11" ht="15" customHeight="1" x14ac:dyDescent="0.2">
      <c r="A13" s="35">
        <v>39173</v>
      </c>
      <c r="B13" t="s">
        <v>32</v>
      </c>
      <c r="C13" s="42">
        <v>63307</v>
      </c>
      <c r="D13" s="42">
        <v>164935</v>
      </c>
      <c r="E13" s="42">
        <v>228242</v>
      </c>
      <c r="F13" s="42">
        <v>108299</v>
      </c>
      <c r="G13" s="42">
        <v>401932</v>
      </c>
      <c r="H13" s="42">
        <v>510231</v>
      </c>
      <c r="I13" s="42">
        <v>8774098</v>
      </c>
      <c r="J13" s="42">
        <v>36987329</v>
      </c>
      <c r="K13" s="42">
        <v>45761427</v>
      </c>
    </row>
    <row r="14" spans="1:11" ht="15" customHeight="1" x14ac:dyDescent="0.2">
      <c r="A14" s="35">
        <v>39203</v>
      </c>
      <c r="B14" t="s">
        <v>32</v>
      </c>
      <c r="C14" s="42">
        <v>64008</v>
      </c>
      <c r="D14" s="42">
        <v>166164</v>
      </c>
      <c r="E14" s="42">
        <v>230172</v>
      </c>
      <c r="F14" s="42">
        <v>108639</v>
      </c>
      <c r="G14" s="42">
        <v>404925</v>
      </c>
      <c r="H14" s="42">
        <v>513564</v>
      </c>
      <c r="I14" s="42">
        <v>8766979</v>
      </c>
      <c r="J14" s="42">
        <v>37244849</v>
      </c>
      <c r="K14" s="42">
        <v>46011828</v>
      </c>
    </row>
    <row r="15" spans="1:11" ht="15" customHeight="1" x14ac:dyDescent="0.2">
      <c r="A15" s="35">
        <v>39234</v>
      </c>
      <c r="B15" t="s">
        <v>32</v>
      </c>
      <c r="C15" s="42">
        <v>64686</v>
      </c>
      <c r="D15" s="42">
        <v>166662</v>
      </c>
      <c r="E15" s="42">
        <v>231348</v>
      </c>
      <c r="F15" s="42">
        <v>109407</v>
      </c>
      <c r="G15" s="42">
        <v>405872</v>
      </c>
      <c r="H15" s="42">
        <v>515279</v>
      </c>
      <c r="I15" s="42">
        <v>8830774</v>
      </c>
      <c r="J15" s="42">
        <v>37228502</v>
      </c>
      <c r="K15" s="42">
        <v>46059276</v>
      </c>
    </row>
    <row r="16" spans="1:11" ht="15" customHeight="1" x14ac:dyDescent="0.2">
      <c r="I16" s="43"/>
    </row>
    <row r="17" spans="1:14" ht="15" customHeight="1" x14ac:dyDescent="0.2">
      <c r="B17" s="35" t="s">
        <v>33</v>
      </c>
      <c r="C17" s="43">
        <f t="shared" ref="C17:H17" si="0">SUM(C4:C16)</f>
        <v>765310</v>
      </c>
      <c r="D17" s="43">
        <f t="shared" si="0"/>
        <v>1972085</v>
      </c>
      <c r="E17" s="43">
        <f t="shared" si="0"/>
        <v>2737395</v>
      </c>
      <c r="F17" s="43">
        <f t="shared" si="0"/>
        <v>1330540</v>
      </c>
      <c r="G17" s="43">
        <f t="shared" si="0"/>
        <v>4809081</v>
      </c>
      <c r="H17" s="43">
        <f t="shared" si="0"/>
        <v>6139621</v>
      </c>
      <c r="I17" s="44">
        <f>SUM(I4:I15)</f>
        <v>109110133</v>
      </c>
      <c r="J17" s="45">
        <f>SUM(J4:J15)</f>
        <v>437863325</v>
      </c>
      <c r="K17" s="45">
        <f>SUM(K4:K15)</f>
        <v>546973458</v>
      </c>
    </row>
    <row r="18" spans="1:14" ht="15" customHeight="1" x14ac:dyDescent="0.2"/>
    <row r="19" spans="1:14" s="44" customFormat="1" ht="15" customHeight="1" x14ac:dyDescent="0.2">
      <c r="A19" s="46"/>
      <c r="B19" s="46" t="s">
        <v>34</v>
      </c>
      <c r="C19" s="46">
        <f t="shared" ref="C19:H19" si="1">SUM(C17/12)</f>
        <v>63775.833333333336</v>
      </c>
      <c r="D19" s="46">
        <f t="shared" si="1"/>
        <v>164340.41666666666</v>
      </c>
      <c r="E19" s="46">
        <f t="shared" si="1"/>
        <v>228116.25</v>
      </c>
      <c r="F19" s="46">
        <f t="shared" si="1"/>
        <v>110878.33333333333</v>
      </c>
      <c r="G19" s="46">
        <f t="shared" si="1"/>
        <v>400756.75</v>
      </c>
      <c r="H19" s="46">
        <f t="shared" si="1"/>
        <v>511635.08333333331</v>
      </c>
      <c r="I19" s="47"/>
      <c r="J19" s="47"/>
      <c r="K19" s="47"/>
      <c r="L19" s="46"/>
      <c r="M19" s="46"/>
      <c r="N19" s="46"/>
    </row>
    <row r="20" spans="1:14" ht="20.100000000000001" customHeight="1" x14ac:dyDescent="0.2">
      <c r="A20" s="41"/>
      <c r="B20" s="41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</row>
    <row r="21" spans="1:14" ht="20.100000000000001" customHeight="1" x14ac:dyDescent="0.2">
      <c r="A21" s="41" t="s">
        <v>35</v>
      </c>
      <c r="B21" s="41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</row>
    <row r="22" spans="1:14" ht="20.100000000000001" customHeight="1" x14ac:dyDescent="0.2">
      <c r="A22" s="41"/>
      <c r="B22" s="41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</row>
    <row r="23" spans="1:14" ht="20.100000000000001" customHeight="1" x14ac:dyDescent="0.2">
      <c r="A23" s="41"/>
      <c r="B23" s="41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</row>
    <row r="24" spans="1:14" ht="20.100000000000001" customHeight="1" x14ac:dyDescent="0.2">
      <c r="A24" s="41"/>
      <c r="B24" s="41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</row>
    <row r="25" spans="1:14" x14ac:dyDescent="0.2">
      <c r="A25" s="41"/>
      <c r="B25" s="41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</row>
    <row r="26" spans="1:14" x14ac:dyDescent="0.2">
      <c r="A26" s="41"/>
      <c r="B26" s="41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</row>
    <row r="27" spans="1:14" x14ac:dyDescent="0.2">
      <c r="A27" s="41"/>
      <c r="B27" s="41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"/>
  <sheetViews>
    <sheetView topLeftCell="A19" workbookViewId="0">
      <selection activeCell="A3" sqref="A3:IV85"/>
    </sheetView>
  </sheetViews>
  <sheetFormatPr defaultRowHeight="12.75" x14ac:dyDescent="0.2"/>
  <cols>
    <col min="2" max="2" width="17" customWidth="1"/>
    <col min="3" max="3" width="15.85546875" bestFit="1" customWidth="1"/>
  </cols>
  <sheetData>
    <row r="1" spans="1:3" x14ac:dyDescent="0.2">
      <c r="A1" t="s">
        <v>15</v>
      </c>
      <c r="B1" t="s">
        <v>44</v>
      </c>
      <c r="C1" t="s">
        <v>45</v>
      </c>
    </row>
    <row r="2" spans="1:3" x14ac:dyDescent="0.2">
      <c r="A2" s="31">
        <v>1996</v>
      </c>
      <c r="B2" s="54" t="s">
        <v>46</v>
      </c>
      <c r="C2" s="13">
        <v>361655</v>
      </c>
    </row>
    <row r="3" spans="1:3" x14ac:dyDescent="0.2">
      <c r="A3" s="31">
        <v>1997</v>
      </c>
      <c r="B3" s="54" t="s">
        <v>46</v>
      </c>
      <c r="C3" s="13">
        <v>340809</v>
      </c>
    </row>
    <row r="4" spans="1:3" x14ac:dyDescent="0.2">
      <c r="A4" s="31">
        <v>1998</v>
      </c>
      <c r="B4" s="54" t="s">
        <v>46</v>
      </c>
      <c r="C4" s="13">
        <v>288509</v>
      </c>
    </row>
    <row r="5" spans="1:3" x14ac:dyDescent="0.2">
      <c r="A5" s="31">
        <v>1999</v>
      </c>
      <c r="B5" s="54" t="s">
        <v>46</v>
      </c>
      <c r="C5" s="13">
        <v>260506</v>
      </c>
    </row>
    <row r="6" spans="1:3" x14ac:dyDescent="0.2">
      <c r="A6" s="31">
        <v>2000</v>
      </c>
      <c r="B6" s="54" t="s">
        <v>46</v>
      </c>
      <c r="C6" s="13">
        <v>244022</v>
      </c>
    </row>
    <row r="7" spans="1:3" x14ac:dyDescent="0.2">
      <c r="A7" s="31">
        <v>2001</v>
      </c>
      <c r="B7" s="54" t="s">
        <v>46</v>
      </c>
      <c r="C7" s="13">
        <v>240953</v>
      </c>
    </row>
    <row r="8" spans="1:3" x14ac:dyDescent="0.2">
      <c r="A8" s="31">
        <v>2002</v>
      </c>
      <c r="B8" s="54" t="s">
        <v>46</v>
      </c>
      <c r="C8" s="13">
        <v>251818</v>
      </c>
    </row>
    <row r="9" spans="1:3" x14ac:dyDescent="0.2">
      <c r="A9" s="31">
        <v>2003</v>
      </c>
      <c r="B9" s="54" t="s">
        <v>46</v>
      </c>
      <c r="C9" s="13">
        <v>283313</v>
      </c>
    </row>
    <row r="10" spans="1:3" x14ac:dyDescent="0.2">
      <c r="A10" s="31">
        <v>2004</v>
      </c>
      <c r="B10" s="54" t="s">
        <v>46</v>
      </c>
      <c r="C10" s="13">
        <v>332953</v>
      </c>
    </row>
    <row r="11" spans="1:3" x14ac:dyDescent="0.2">
      <c r="A11" s="31">
        <v>2005</v>
      </c>
      <c r="B11" s="54" t="s">
        <v>46</v>
      </c>
      <c r="C11" s="13">
        <v>370658</v>
      </c>
    </row>
    <row r="12" spans="1:3" x14ac:dyDescent="0.2">
      <c r="A12" s="31">
        <v>2006</v>
      </c>
      <c r="B12" s="54" t="s">
        <v>46</v>
      </c>
      <c r="C12" s="13">
        <v>387368</v>
      </c>
    </row>
    <row r="13" spans="1:3" x14ac:dyDescent="0.2">
      <c r="A13" s="31">
        <v>2007</v>
      </c>
      <c r="B13" s="54" t="s">
        <v>46</v>
      </c>
      <c r="C13" s="13">
        <v>400757</v>
      </c>
    </row>
    <row r="14" spans="1:3" x14ac:dyDescent="0.2">
      <c r="A14" s="31">
        <v>2008</v>
      </c>
      <c r="B14" s="54" t="s">
        <v>46</v>
      </c>
      <c r="C14" s="13">
        <v>425903</v>
      </c>
    </row>
    <row r="15" spans="1:3" x14ac:dyDescent="0.2">
      <c r="A15" s="31">
        <v>2009</v>
      </c>
      <c r="B15" s="54" t="s">
        <v>46</v>
      </c>
      <c r="C15" s="13">
        <v>498380</v>
      </c>
    </row>
    <row r="16" spans="1:3" x14ac:dyDescent="0.2">
      <c r="A16" s="31">
        <v>1996</v>
      </c>
      <c r="B16" s="54" t="s">
        <v>47</v>
      </c>
      <c r="C16" s="13">
        <v>179287</v>
      </c>
    </row>
    <row r="17" spans="1:3" x14ac:dyDescent="0.2">
      <c r="A17" s="31">
        <v>1997</v>
      </c>
      <c r="B17" s="54" t="s">
        <v>47</v>
      </c>
      <c r="C17" s="13">
        <v>155874</v>
      </c>
    </row>
    <row r="18" spans="1:3" x14ac:dyDescent="0.2">
      <c r="A18" s="31">
        <v>1998</v>
      </c>
      <c r="B18" s="54" t="s">
        <v>47</v>
      </c>
      <c r="C18" s="13">
        <v>123141</v>
      </c>
    </row>
    <row r="19" spans="1:3" x14ac:dyDescent="0.2">
      <c r="A19" s="31">
        <v>1999</v>
      </c>
      <c r="B19" s="54" t="s">
        <v>47</v>
      </c>
      <c r="C19" s="13">
        <v>106679</v>
      </c>
    </row>
    <row r="20" spans="1:3" x14ac:dyDescent="0.2">
      <c r="A20" s="31">
        <v>2000</v>
      </c>
      <c r="B20" s="54" t="s">
        <v>47</v>
      </c>
      <c r="C20" s="13">
        <v>95546</v>
      </c>
    </row>
    <row r="21" spans="1:3" x14ac:dyDescent="0.2">
      <c r="A21" s="31">
        <v>2001</v>
      </c>
      <c r="B21" s="54" t="s">
        <v>47</v>
      </c>
      <c r="C21" s="13">
        <v>88942</v>
      </c>
    </row>
    <row r="22" spans="1:3" x14ac:dyDescent="0.2">
      <c r="A22" s="31">
        <v>2002</v>
      </c>
      <c r="B22" s="54" t="s">
        <v>47</v>
      </c>
      <c r="C22" s="13">
        <v>95441</v>
      </c>
    </row>
    <row r="23" spans="1:3" x14ac:dyDescent="0.2">
      <c r="A23" s="31">
        <v>2003</v>
      </c>
      <c r="B23" s="54" t="s">
        <v>47</v>
      </c>
      <c r="C23" s="13">
        <v>94105</v>
      </c>
    </row>
    <row r="24" spans="1:3" x14ac:dyDescent="0.2">
      <c r="A24" s="31">
        <v>2004</v>
      </c>
      <c r="B24" s="54" t="s">
        <v>47</v>
      </c>
      <c r="C24" s="13">
        <v>103684</v>
      </c>
    </row>
    <row r="25" spans="1:3" x14ac:dyDescent="0.2">
      <c r="A25" s="31">
        <v>2005</v>
      </c>
      <c r="B25" s="54" t="s">
        <v>47</v>
      </c>
      <c r="C25" s="13">
        <v>111717</v>
      </c>
    </row>
    <row r="26" spans="1:3" x14ac:dyDescent="0.2">
      <c r="A26" s="31">
        <v>2006</v>
      </c>
      <c r="B26" s="54" t="s">
        <v>47</v>
      </c>
      <c r="C26" s="13">
        <v>116494</v>
      </c>
    </row>
    <row r="27" spans="1:3" x14ac:dyDescent="0.2">
      <c r="A27" s="31">
        <v>2007</v>
      </c>
      <c r="B27" s="54" t="s">
        <v>47</v>
      </c>
      <c r="C27" s="13">
        <v>110878</v>
      </c>
    </row>
    <row r="28" spans="1:3" x14ac:dyDescent="0.2">
      <c r="A28" s="31">
        <v>2008</v>
      </c>
      <c r="B28" s="54" t="s">
        <v>47</v>
      </c>
      <c r="C28" s="13">
        <v>108723</v>
      </c>
    </row>
    <row r="29" spans="1:3" x14ac:dyDescent="0.2">
      <c r="A29" s="31">
        <v>2009</v>
      </c>
      <c r="B29" s="54" t="s">
        <v>47</v>
      </c>
      <c r="C29" s="13">
        <v>115763</v>
      </c>
    </row>
    <row r="30" spans="1:3" x14ac:dyDescent="0.2">
      <c r="A30" s="31">
        <v>1996</v>
      </c>
      <c r="B30" s="54" t="s">
        <v>48</v>
      </c>
      <c r="C30" s="13">
        <v>153788</v>
      </c>
    </row>
    <row r="31" spans="1:3" x14ac:dyDescent="0.2">
      <c r="A31" s="31">
        <v>1997</v>
      </c>
      <c r="B31" s="54" t="s">
        <v>48</v>
      </c>
      <c r="C31" s="13">
        <v>142711</v>
      </c>
    </row>
    <row r="32" spans="1:3" x14ac:dyDescent="0.2">
      <c r="A32" s="31">
        <v>1998</v>
      </c>
      <c r="B32" s="54" t="s">
        <v>48</v>
      </c>
      <c r="C32" s="13">
        <v>114955</v>
      </c>
    </row>
    <row r="33" spans="1:3" x14ac:dyDescent="0.2">
      <c r="A33" s="31">
        <v>1999</v>
      </c>
      <c r="B33" s="54" t="s">
        <v>48</v>
      </c>
      <c r="C33" s="13">
        <v>102943</v>
      </c>
    </row>
    <row r="34" spans="1:3" x14ac:dyDescent="0.2">
      <c r="A34" s="31">
        <v>2000</v>
      </c>
      <c r="B34" s="54" t="s">
        <v>48</v>
      </c>
      <c r="C34" s="13">
        <v>96702</v>
      </c>
    </row>
    <row r="35" spans="1:3" x14ac:dyDescent="0.2">
      <c r="A35" s="31">
        <v>2001</v>
      </c>
      <c r="B35" s="54" t="s">
        <v>48</v>
      </c>
      <c r="C35" s="13">
        <v>95498</v>
      </c>
    </row>
    <row r="36" spans="1:3" x14ac:dyDescent="0.2">
      <c r="A36" s="31">
        <v>2002</v>
      </c>
      <c r="B36" s="54" t="s">
        <v>48</v>
      </c>
      <c r="C36" s="13">
        <v>100190</v>
      </c>
    </row>
    <row r="37" spans="1:3" x14ac:dyDescent="0.2">
      <c r="A37" s="31">
        <v>2003</v>
      </c>
      <c r="B37" s="54" t="s">
        <v>48</v>
      </c>
      <c r="C37" s="13">
        <v>112186</v>
      </c>
    </row>
    <row r="38" spans="1:3" x14ac:dyDescent="0.2">
      <c r="A38" s="31">
        <v>2004</v>
      </c>
      <c r="B38" s="54" t="s">
        <v>48</v>
      </c>
      <c r="C38" s="13">
        <v>132998</v>
      </c>
    </row>
    <row r="39" spans="1:3" x14ac:dyDescent="0.2">
      <c r="A39" s="31">
        <v>2005</v>
      </c>
      <c r="B39" s="54" t="s">
        <v>48</v>
      </c>
      <c r="C39" s="13">
        <v>149282</v>
      </c>
    </row>
    <row r="40" spans="1:3" x14ac:dyDescent="0.2">
      <c r="A40" s="31">
        <v>2006</v>
      </c>
      <c r="B40" s="54" t="s">
        <v>48</v>
      </c>
      <c r="C40" s="13">
        <v>158173</v>
      </c>
    </row>
    <row r="41" spans="1:3" x14ac:dyDescent="0.2">
      <c r="A41" s="31">
        <v>2007</v>
      </c>
      <c r="B41" s="54" t="s">
        <v>48</v>
      </c>
      <c r="C41" s="13">
        <v>164340</v>
      </c>
    </row>
    <row r="42" spans="1:3" x14ac:dyDescent="0.2">
      <c r="A42" s="31">
        <v>2008</v>
      </c>
      <c r="B42" s="54" t="s">
        <v>48</v>
      </c>
      <c r="C42" s="13">
        <v>175623</v>
      </c>
    </row>
    <row r="43" spans="1:3" x14ac:dyDescent="0.2">
      <c r="A43" s="31">
        <v>2009</v>
      </c>
      <c r="B43" s="54" t="s">
        <v>48</v>
      </c>
      <c r="C43" s="13">
        <v>208735</v>
      </c>
    </row>
    <row r="44" spans="1:3" x14ac:dyDescent="0.2">
      <c r="A44" s="31">
        <v>1996</v>
      </c>
      <c r="B44" s="54" t="s">
        <v>49</v>
      </c>
      <c r="C44" s="13">
        <v>81065</v>
      </c>
    </row>
    <row r="45" spans="1:3" x14ac:dyDescent="0.2">
      <c r="A45" s="31">
        <v>1997</v>
      </c>
      <c r="B45" s="54" t="s">
        <v>49</v>
      </c>
      <c r="C45" s="13">
        <v>73160</v>
      </c>
    </row>
    <row r="46" spans="1:3" x14ac:dyDescent="0.2">
      <c r="A46" s="31">
        <v>1998</v>
      </c>
      <c r="B46" s="54" t="s">
        <v>49</v>
      </c>
      <c r="C46" s="13">
        <v>61089</v>
      </c>
    </row>
    <row r="47" spans="1:3" x14ac:dyDescent="0.2">
      <c r="A47" s="31">
        <v>1999</v>
      </c>
      <c r="B47" s="54" t="s">
        <v>49</v>
      </c>
      <c r="C47" s="13">
        <v>57204</v>
      </c>
    </row>
    <row r="48" spans="1:3" x14ac:dyDescent="0.2">
      <c r="A48" s="31">
        <v>2000</v>
      </c>
      <c r="B48" s="54" t="s">
        <v>49</v>
      </c>
      <c r="C48" s="13">
        <v>54525</v>
      </c>
    </row>
    <row r="49" spans="1:3" x14ac:dyDescent="0.2">
      <c r="A49" s="31">
        <v>2001</v>
      </c>
      <c r="B49" s="54" t="s">
        <v>49</v>
      </c>
      <c r="C49" s="13">
        <v>52623</v>
      </c>
    </row>
    <row r="50" spans="1:3" x14ac:dyDescent="0.2">
      <c r="A50" s="31">
        <v>2002</v>
      </c>
      <c r="B50" s="54" t="s">
        <v>49</v>
      </c>
      <c r="C50" s="13">
        <v>55203</v>
      </c>
    </row>
    <row r="51" spans="1:3" x14ac:dyDescent="0.2">
      <c r="A51" s="31">
        <v>2003</v>
      </c>
      <c r="B51" s="54" t="s">
        <v>49</v>
      </c>
      <c r="C51" s="13">
        <v>55685</v>
      </c>
    </row>
    <row r="52" spans="1:3" x14ac:dyDescent="0.2">
      <c r="A52" s="31">
        <v>2004</v>
      </c>
      <c r="B52" s="54" t="s">
        <v>49</v>
      </c>
      <c r="C52" s="13">
        <v>59441</v>
      </c>
    </row>
    <row r="53" spans="1:3" x14ac:dyDescent="0.2">
      <c r="A53" s="31">
        <v>2005</v>
      </c>
      <c r="B53" s="54" t="s">
        <v>49</v>
      </c>
      <c r="C53" s="13">
        <v>62810</v>
      </c>
    </row>
    <row r="54" spans="1:3" x14ac:dyDescent="0.2">
      <c r="A54" s="31">
        <v>2006</v>
      </c>
      <c r="B54" s="54" t="s">
        <v>49</v>
      </c>
      <c r="C54" s="13">
        <v>64944</v>
      </c>
    </row>
    <row r="55" spans="1:3" x14ac:dyDescent="0.2">
      <c r="A55" s="31">
        <v>2007</v>
      </c>
      <c r="B55" s="54" t="s">
        <v>49</v>
      </c>
      <c r="C55" s="13">
        <v>63776</v>
      </c>
    </row>
    <row r="56" spans="1:3" x14ac:dyDescent="0.2">
      <c r="A56" s="31">
        <v>2008</v>
      </c>
      <c r="B56" s="54" t="s">
        <v>49</v>
      </c>
      <c r="C56" s="13">
        <v>65207</v>
      </c>
    </row>
    <row r="57" spans="1:3" x14ac:dyDescent="0.2">
      <c r="A57" s="31">
        <v>2009</v>
      </c>
      <c r="B57" s="54" t="s">
        <v>49</v>
      </c>
      <c r="C57" s="13">
        <v>68767</v>
      </c>
    </row>
    <row r="58" spans="1:3" x14ac:dyDescent="0.2">
      <c r="A58" s="31">
        <v>1996</v>
      </c>
      <c r="B58" s="54" t="s">
        <v>50</v>
      </c>
      <c r="C58" s="23">
        <v>295236246.2591092</v>
      </c>
    </row>
    <row r="59" spans="1:3" x14ac:dyDescent="0.2">
      <c r="A59" s="31">
        <v>1997</v>
      </c>
      <c r="B59" s="54" t="s">
        <v>50</v>
      </c>
      <c r="C59" s="23">
        <v>273685473.0969373</v>
      </c>
    </row>
    <row r="60" spans="1:3" x14ac:dyDescent="0.2">
      <c r="A60" s="31">
        <v>1998</v>
      </c>
      <c r="B60" s="54" t="s">
        <v>50</v>
      </c>
      <c r="C60" s="23">
        <v>225121014.08493841</v>
      </c>
    </row>
    <row r="61" spans="1:3" x14ac:dyDescent="0.2">
      <c r="A61" s="31">
        <v>1999</v>
      </c>
      <c r="B61" s="54" t="s">
        <v>50</v>
      </c>
      <c r="C61" s="23">
        <v>204845966.15859514</v>
      </c>
    </row>
    <row r="62" spans="1:3" x14ac:dyDescent="0.2">
      <c r="A62" s="31">
        <v>2000</v>
      </c>
      <c r="B62" s="54" t="s">
        <v>50</v>
      </c>
      <c r="C62" s="23">
        <v>195285625.38365567</v>
      </c>
    </row>
    <row r="63" spans="1:3" x14ac:dyDescent="0.2">
      <c r="A63" s="31">
        <v>2001</v>
      </c>
      <c r="B63" s="54" t="s">
        <v>50</v>
      </c>
      <c r="C63" s="23">
        <v>195090171.06128505</v>
      </c>
    </row>
    <row r="64" spans="1:3" x14ac:dyDescent="0.2">
      <c r="A64" s="31">
        <v>2002</v>
      </c>
      <c r="B64" s="54" t="s">
        <v>50</v>
      </c>
      <c r="C64" s="23">
        <v>218060475.84740943</v>
      </c>
    </row>
    <row r="65" spans="1:3" x14ac:dyDescent="0.2">
      <c r="A65" s="31">
        <v>2003</v>
      </c>
      <c r="B65" s="54" t="s">
        <v>50</v>
      </c>
      <c r="C65" s="23">
        <v>261592111</v>
      </c>
    </row>
    <row r="66" spans="1:3" x14ac:dyDescent="0.2">
      <c r="A66" s="31">
        <v>2004</v>
      </c>
      <c r="B66" s="54" t="s">
        <v>50</v>
      </c>
      <c r="C66" s="23">
        <v>329025477</v>
      </c>
    </row>
    <row r="67" spans="1:3" x14ac:dyDescent="0.2">
      <c r="A67" s="31">
        <v>2005</v>
      </c>
      <c r="B67" s="54" t="s">
        <v>50</v>
      </c>
      <c r="C67" s="23">
        <v>381552142</v>
      </c>
    </row>
    <row r="68" spans="1:3" x14ac:dyDescent="0.2">
      <c r="A68" s="31">
        <v>2006</v>
      </c>
      <c r="B68" s="54" t="s">
        <v>50</v>
      </c>
      <c r="C68" s="23">
        <v>409582943</v>
      </c>
    </row>
    <row r="69" spans="1:3" x14ac:dyDescent="0.2">
      <c r="A69" s="31">
        <v>2007</v>
      </c>
      <c r="B69" s="54" t="s">
        <v>50</v>
      </c>
      <c r="C69" s="23">
        <v>437863325</v>
      </c>
    </row>
    <row r="70" spans="1:3" x14ac:dyDescent="0.2">
      <c r="A70" s="31">
        <v>2008</v>
      </c>
      <c r="B70" s="54" t="s">
        <v>50</v>
      </c>
      <c r="C70" s="23">
        <v>485252450</v>
      </c>
    </row>
    <row r="71" spans="1:3" x14ac:dyDescent="0.2">
      <c r="A71" s="31">
        <v>2009</v>
      </c>
      <c r="B71" s="54" t="s">
        <v>50</v>
      </c>
      <c r="C71" s="23">
        <v>670925019</v>
      </c>
    </row>
    <row r="72" spans="1:3" x14ac:dyDescent="0.2">
      <c r="A72" s="31">
        <v>1996</v>
      </c>
      <c r="B72" s="54" t="s">
        <v>51</v>
      </c>
      <c r="C72" s="23">
        <v>153526591.74089083</v>
      </c>
    </row>
    <row r="73" spans="1:3" x14ac:dyDescent="0.2">
      <c r="A73" s="31">
        <v>1997</v>
      </c>
      <c r="B73" s="54" t="s">
        <v>51</v>
      </c>
      <c r="C73" s="23">
        <v>128261576.90306275</v>
      </c>
    </row>
    <row r="74" spans="1:3" x14ac:dyDescent="0.2">
      <c r="A74" s="31">
        <v>1998</v>
      </c>
      <c r="B74" s="54" t="s">
        <v>51</v>
      </c>
      <c r="C74" s="23">
        <v>94057511.915061608</v>
      </c>
    </row>
    <row r="75" spans="1:3" x14ac:dyDescent="0.2">
      <c r="A75" s="31">
        <v>1999</v>
      </c>
      <c r="B75" s="54" t="s">
        <v>51</v>
      </c>
      <c r="C75" s="23">
        <v>78994133.841404885</v>
      </c>
    </row>
    <row r="76" spans="1:3" x14ac:dyDescent="0.2">
      <c r="A76" s="31">
        <v>2000</v>
      </c>
      <c r="B76" s="54" t="s">
        <v>51</v>
      </c>
      <c r="C76" s="23">
        <v>70435878.616344348</v>
      </c>
    </row>
    <row r="77" spans="1:3" x14ac:dyDescent="0.2">
      <c r="A77" s="31">
        <v>2001</v>
      </c>
      <c r="B77" s="54" t="s">
        <v>51</v>
      </c>
      <c r="C77" s="23">
        <v>65239854.938714936</v>
      </c>
    </row>
    <row r="78" spans="1:3" x14ac:dyDescent="0.2">
      <c r="A78" s="31">
        <v>2002</v>
      </c>
      <c r="B78" s="54" t="s">
        <v>51</v>
      </c>
      <c r="C78" s="23">
        <v>75013286.152590558</v>
      </c>
    </row>
    <row r="79" spans="1:3" x14ac:dyDescent="0.2">
      <c r="A79" s="31">
        <v>2003</v>
      </c>
      <c r="B79" s="54" t="s">
        <v>51</v>
      </c>
      <c r="C79" s="23">
        <v>77672222</v>
      </c>
    </row>
    <row r="80" spans="1:3" x14ac:dyDescent="0.2">
      <c r="A80" s="31">
        <v>2004</v>
      </c>
      <c r="B80" s="54" t="s">
        <v>51</v>
      </c>
      <c r="C80" s="23">
        <v>92287580</v>
      </c>
    </row>
    <row r="81" spans="1:3" x14ac:dyDescent="0.2">
      <c r="A81" s="31">
        <v>2005</v>
      </c>
      <c r="B81" s="54" t="s">
        <v>51</v>
      </c>
      <c r="C81" s="23">
        <v>105139734</v>
      </c>
    </row>
    <row r="82" spans="1:3" x14ac:dyDescent="0.2">
      <c r="A82" s="31">
        <v>2006</v>
      </c>
      <c r="B82" s="54" t="s">
        <v>51</v>
      </c>
      <c r="C82" s="23">
        <v>113796753</v>
      </c>
    </row>
    <row r="83" spans="1:3" x14ac:dyDescent="0.2">
      <c r="A83" s="31">
        <v>2007</v>
      </c>
      <c r="B83" s="54" t="s">
        <v>51</v>
      </c>
      <c r="C83" s="23">
        <v>109110133</v>
      </c>
    </row>
    <row r="84" spans="1:3" x14ac:dyDescent="0.2">
      <c r="A84" s="31">
        <v>2008</v>
      </c>
      <c r="B84" s="54" t="s">
        <v>51</v>
      </c>
      <c r="C84" s="23">
        <v>107945547</v>
      </c>
    </row>
    <row r="85" spans="1:3" x14ac:dyDescent="0.2">
      <c r="A85" s="31">
        <v>2009</v>
      </c>
      <c r="B85" s="54" t="s">
        <v>51</v>
      </c>
      <c r="C85" s="23">
        <v>139330583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64"/>
  <sheetViews>
    <sheetView showGridLines="0" zoomScaleNormal="100" workbookViewId="0">
      <pane ySplit="10" topLeftCell="A11" activePane="bottomLeft" state="frozen"/>
      <selection pane="bottomLeft" activeCell="A11" sqref="A11"/>
    </sheetView>
  </sheetViews>
  <sheetFormatPr defaultColWidth="12.7109375" defaultRowHeight="15" customHeight="1" x14ac:dyDescent="0.2"/>
  <cols>
    <col min="1" max="1" width="9.28515625" style="7" bestFit="1" customWidth="1"/>
    <col min="2" max="2" width="2.7109375" style="7" customWidth="1"/>
    <col min="3" max="3" width="11.42578125" style="7" customWidth="1"/>
    <col min="4" max="4" width="10.7109375" style="7" bestFit="1" customWidth="1"/>
    <col min="5" max="6" width="9.28515625" style="7" bestFit="1" customWidth="1"/>
    <col min="7" max="7" width="9.42578125" style="7" customWidth="1"/>
    <col min="8" max="8" width="9" style="7" customWidth="1"/>
    <col min="9" max="9" width="15.42578125" style="7" customWidth="1"/>
    <col min="10" max="11" width="15.85546875" style="7" bestFit="1" customWidth="1"/>
    <col min="12" max="12" width="8.42578125" style="7" bestFit="1" customWidth="1"/>
    <col min="13" max="13" width="7.7109375" style="7" customWidth="1"/>
    <col min="14" max="14" width="2.7109375" style="7" customWidth="1"/>
    <col min="15" max="15" width="10.140625" style="7" bestFit="1" customWidth="1"/>
    <col min="16" max="16" width="19.28515625" style="7" bestFit="1" customWidth="1"/>
    <col min="17" max="17" width="14" style="7" bestFit="1" customWidth="1"/>
    <col min="18" max="16384" width="12.7109375" style="7"/>
  </cols>
  <sheetData>
    <row r="1" spans="1:22" ht="39" customHeight="1" x14ac:dyDescent="0.2">
      <c r="A1" s="7">
        <v>19</v>
      </c>
      <c r="C1" s="114" t="s">
        <v>52</v>
      </c>
      <c r="D1" s="116" t="s">
        <v>108</v>
      </c>
      <c r="E1" s="116"/>
      <c r="F1" s="116" t="s">
        <v>109</v>
      </c>
      <c r="G1" s="116"/>
      <c r="H1" s="116"/>
      <c r="I1" s="116" t="s">
        <v>106</v>
      </c>
      <c r="J1" s="116"/>
      <c r="K1" s="116"/>
      <c r="L1" s="116" t="s">
        <v>14</v>
      </c>
      <c r="M1" s="116"/>
      <c r="N1" s="29"/>
      <c r="O1" s="29"/>
    </row>
    <row r="2" spans="1:22" x14ac:dyDescent="0.2">
      <c r="A2" s="7">
        <v>25.5</v>
      </c>
      <c r="C2" s="115"/>
      <c r="D2" s="10" t="s">
        <v>12</v>
      </c>
      <c r="E2" s="10" t="s">
        <v>9</v>
      </c>
      <c r="F2" s="10" t="s">
        <v>12</v>
      </c>
      <c r="G2" s="10" t="s">
        <v>9</v>
      </c>
      <c r="H2" s="10" t="s">
        <v>10</v>
      </c>
      <c r="I2" s="10" t="s">
        <v>8</v>
      </c>
      <c r="J2" s="10" t="s">
        <v>9</v>
      </c>
      <c r="K2" s="10" t="s">
        <v>10</v>
      </c>
      <c r="L2" s="10" t="s">
        <v>8</v>
      </c>
      <c r="M2" s="10" t="s">
        <v>9</v>
      </c>
      <c r="N2" s="29"/>
      <c r="O2" s="30"/>
      <c r="P2" s="11"/>
      <c r="Q2" s="11"/>
      <c r="R2" s="11"/>
      <c r="S2" s="11"/>
      <c r="T2" s="11"/>
      <c r="U2" s="11"/>
    </row>
    <row r="3" spans="1:22" ht="15" hidden="1" customHeight="1" x14ac:dyDescent="0.2">
      <c r="C3" s="31">
        <v>1993</v>
      </c>
      <c r="D3" s="13">
        <v>331524</v>
      </c>
      <c r="E3" s="13">
        <v>194054</v>
      </c>
      <c r="F3" s="13">
        <v>135743</v>
      </c>
      <c r="G3" s="13">
        <v>84136</v>
      </c>
      <c r="H3" s="14"/>
      <c r="I3" s="12"/>
      <c r="J3" s="12"/>
      <c r="K3" s="12"/>
      <c r="L3" s="15"/>
      <c r="M3" s="15" t="e">
        <f>+(#REF!/(G3+F3))/12</f>
        <v>#REF!</v>
      </c>
      <c r="N3" s="15"/>
      <c r="O3" s="15"/>
      <c r="P3" s="17"/>
      <c r="Q3" s="17"/>
      <c r="R3" s="17"/>
      <c r="S3" s="17"/>
      <c r="T3" s="17"/>
      <c r="U3" s="18"/>
    </row>
    <row r="4" spans="1:22" ht="15" hidden="1" customHeight="1" x14ac:dyDescent="0.2">
      <c r="C4" s="31">
        <v>1994</v>
      </c>
      <c r="D4" s="13">
        <v>350945</v>
      </c>
      <c r="E4" s="13">
        <v>196515</v>
      </c>
      <c r="F4" s="13">
        <v>145603</v>
      </c>
      <c r="G4" s="13">
        <v>85655</v>
      </c>
      <c r="H4" s="14"/>
      <c r="I4" s="12"/>
      <c r="J4" s="12"/>
      <c r="K4" s="12"/>
      <c r="L4" s="15"/>
      <c r="M4" s="15" t="e">
        <f>+(#REF!/(G4+F4))/12</f>
        <v>#REF!</v>
      </c>
      <c r="N4" s="15"/>
      <c r="O4" s="15"/>
      <c r="P4" s="17"/>
      <c r="Q4" s="17"/>
      <c r="R4" s="17"/>
      <c r="S4" s="17"/>
      <c r="T4" s="17"/>
      <c r="U4" s="19"/>
    </row>
    <row r="5" spans="1:22" hidden="1" x14ac:dyDescent="0.2">
      <c r="C5" s="31">
        <v>1995</v>
      </c>
      <c r="D5" s="13">
        <v>353491</v>
      </c>
      <c r="E5" s="13">
        <v>191923</v>
      </c>
      <c r="F5" s="13">
        <v>148760</v>
      </c>
      <c r="G5" s="13">
        <v>84629</v>
      </c>
      <c r="H5" s="14"/>
      <c r="I5" s="12"/>
      <c r="J5" s="12"/>
      <c r="K5" s="12"/>
      <c r="L5" s="15"/>
      <c r="M5" s="15" t="e">
        <f>+(#REF!/(G5+F5))/12</f>
        <v>#REF!</v>
      </c>
      <c r="N5" s="15"/>
      <c r="O5" s="15"/>
      <c r="P5" s="20"/>
      <c r="Q5" s="20"/>
      <c r="R5" s="20"/>
      <c r="S5" s="20"/>
      <c r="T5" s="20"/>
      <c r="U5" s="21"/>
    </row>
    <row r="6" spans="1:22" ht="12" hidden="1" customHeight="1" x14ac:dyDescent="0.2">
      <c r="C6" s="31">
        <v>1996</v>
      </c>
      <c r="D6" s="13">
        <v>361655</v>
      </c>
      <c r="E6" s="13">
        <v>179287</v>
      </c>
      <c r="F6" s="13">
        <v>153788</v>
      </c>
      <c r="G6" s="13">
        <v>81065</v>
      </c>
      <c r="H6" s="22">
        <f t="shared" ref="H6:H22" si="0">+G6+F6</f>
        <v>234853</v>
      </c>
      <c r="I6" s="23" t="e">
        <f>+#REF!/1000000</f>
        <v>#REF!</v>
      </c>
      <c r="J6" s="23" t="e">
        <f>+#REF!/1000000</f>
        <v>#REF!</v>
      </c>
      <c r="K6" s="23" t="e">
        <f>+#REF!/1000000</f>
        <v>#REF!</v>
      </c>
      <c r="L6" s="15" t="e">
        <f>+(#REF!/F6)/12</f>
        <v>#REF!</v>
      </c>
      <c r="M6" s="15" t="e">
        <f>+(#REF!/G6)/12</f>
        <v>#REF!</v>
      </c>
      <c r="N6" s="15"/>
      <c r="O6" s="15"/>
      <c r="P6" s="20"/>
      <c r="Q6" s="20"/>
      <c r="R6" s="20"/>
      <c r="S6" s="20"/>
      <c r="T6" s="20"/>
      <c r="U6" s="21"/>
    </row>
    <row r="7" spans="1:22" ht="17.100000000000001" hidden="1" customHeight="1" x14ac:dyDescent="0.2">
      <c r="A7" s="7">
        <v>17</v>
      </c>
      <c r="C7" s="31">
        <v>1997</v>
      </c>
      <c r="D7" s="13">
        <v>340809</v>
      </c>
      <c r="E7" s="13">
        <v>155874</v>
      </c>
      <c r="F7" s="13">
        <v>142711</v>
      </c>
      <c r="G7" s="13">
        <v>73160</v>
      </c>
      <c r="H7" s="22">
        <f t="shared" si="0"/>
        <v>215871</v>
      </c>
      <c r="I7" s="23" t="e">
        <f>+#REF!/1000000</f>
        <v>#REF!</v>
      </c>
      <c r="J7" s="23" t="e">
        <f>+#REF!/1000000</f>
        <v>#REF!</v>
      </c>
      <c r="K7" s="23" t="e">
        <f>+#REF!/1000000</f>
        <v>#REF!</v>
      </c>
      <c r="L7" s="15" t="e">
        <f>+(#REF!/F7)/12</f>
        <v>#REF!</v>
      </c>
      <c r="M7" s="15" t="e">
        <f>+(#REF!/G7)/12</f>
        <v>#REF!</v>
      </c>
      <c r="N7" s="15"/>
      <c r="O7" s="15"/>
      <c r="P7" s="20"/>
      <c r="Q7" s="20"/>
      <c r="R7" s="20"/>
      <c r="S7" s="20"/>
      <c r="T7" s="20"/>
      <c r="U7" s="21"/>
    </row>
    <row r="8" spans="1:22" ht="17.100000000000001" hidden="1" customHeight="1" x14ac:dyDescent="0.2">
      <c r="A8" s="7">
        <v>17</v>
      </c>
      <c r="C8" s="31">
        <v>1998</v>
      </c>
      <c r="D8" s="13">
        <v>288509</v>
      </c>
      <c r="E8" s="13">
        <v>123141</v>
      </c>
      <c r="F8" s="13">
        <v>114955</v>
      </c>
      <c r="G8" s="13">
        <v>61089</v>
      </c>
      <c r="H8" s="22">
        <f t="shared" si="0"/>
        <v>176044</v>
      </c>
      <c r="I8" s="23" t="e">
        <f>+#REF!/1000000</f>
        <v>#REF!</v>
      </c>
      <c r="J8" s="23" t="e">
        <f>+#REF!/1000000</f>
        <v>#REF!</v>
      </c>
      <c r="K8" s="23" t="e">
        <f>+#REF!/1000000</f>
        <v>#REF!</v>
      </c>
      <c r="L8" s="15" t="e">
        <f>+(#REF!/F8)/12</f>
        <v>#REF!</v>
      </c>
      <c r="M8" s="15" t="e">
        <f>+(#REF!/G8)/12</f>
        <v>#REF!</v>
      </c>
      <c r="N8" s="15"/>
      <c r="O8" s="15"/>
      <c r="P8" s="21"/>
      <c r="Q8" s="20"/>
      <c r="R8" s="20"/>
      <c r="S8" s="20"/>
      <c r="T8" s="20"/>
      <c r="U8" s="21"/>
    </row>
    <row r="9" spans="1:22" ht="17.100000000000001" hidden="1" customHeight="1" x14ac:dyDescent="0.2">
      <c r="A9" s="7">
        <v>17</v>
      </c>
      <c r="C9" s="31">
        <v>1999</v>
      </c>
      <c r="D9" s="13">
        <v>260506</v>
      </c>
      <c r="E9" s="13">
        <v>106679</v>
      </c>
      <c r="F9" s="13">
        <v>102943</v>
      </c>
      <c r="G9" s="13">
        <v>57204</v>
      </c>
      <c r="H9" s="22">
        <f t="shared" si="0"/>
        <v>160147</v>
      </c>
      <c r="I9" s="23" t="e">
        <f>+#REF!/1000000</f>
        <v>#REF!</v>
      </c>
      <c r="J9" s="23" t="e">
        <f>+#REF!/1000000</f>
        <v>#REF!</v>
      </c>
      <c r="K9" s="23" t="e">
        <f>+#REF!/1000000</f>
        <v>#REF!</v>
      </c>
      <c r="L9" s="15" t="e">
        <f>+(#REF!/F9)/12</f>
        <v>#REF!</v>
      </c>
      <c r="M9" s="15" t="e">
        <f>+(#REF!/G9)/12</f>
        <v>#REF!</v>
      </c>
      <c r="N9" s="15"/>
      <c r="O9" s="15"/>
      <c r="P9" s="21"/>
      <c r="Q9" s="20"/>
      <c r="R9" s="20"/>
      <c r="S9" s="20"/>
      <c r="T9" s="20"/>
      <c r="U9" s="21"/>
    </row>
    <row r="10" spans="1:22" ht="17.100000000000001" hidden="1" customHeight="1" x14ac:dyDescent="0.2">
      <c r="A10" s="7">
        <v>17</v>
      </c>
      <c r="C10" s="31">
        <v>2000</v>
      </c>
      <c r="D10" s="13">
        <v>244022</v>
      </c>
      <c r="E10" s="13">
        <v>95546</v>
      </c>
      <c r="F10" s="13">
        <v>96702</v>
      </c>
      <c r="G10" s="13">
        <v>54525</v>
      </c>
      <c r="H10" s="22">
        <f t="shared" si="0"/>
        <v>151227</v>
      </c>
      <c r="I10" s="23" t="e">
        <f>+#REF!/1000000</f>
        <v>#REF!</v>
      </c>
      <c r="J10" s="23" t="e">
        <f>+#REF!/1000000</f>
        <v>#REF!</v>
      </c>
      <c r="K10" s="23" t="e">
        <f>+#REF!/1000000</f>
        <v>#REF!</v>
      </c>
      <c r="L10" s="15" t="e">
        <f>+(#REF!/F10)/12</f>
        <v>#REF!</v>
      </c>
      <c r="M10" s="15" t="e">
        <f>+(#REF!/G10)/12</f>
        <v>#REF!</v>
      </c>
      <c r="N10" s="15"/>
      <c r="O10" s="15"/>
      <c r="P10" s="21"/>
      <c r="Q10" s="20"/>
      <c r="R10" s="20"/>
      <c r="S10" s="20"/>
      <c r="T10" s="20"/>
      <c r="U10" s="20"/>
      <c r="V10" s="20"/>
    </row>
    <row r="11" spans="1:22" ht="17.100000000000001" customHeight="1" x14ac:dyDescent="0.2">
      <c r="A11" s="7">
        <v>17</v>
      </c>
      <c r="C11" s="70">
        <v>40755</v>
      </c>
      <c r="D11" s="16">
        <v>743267</v>
      </c>
      <c r="E11" s="16">
        <v>133255</v>
      </c>
      <c r="F11" s="72">
        <v>337061</v>
      </c>
      <c r="G11" s="72">
        <v>79688</v>
      </c>
      <c r="H11" s="22">
        <f t="shared" si="0"/>
        <v>416749</v>
      </c>
      <c r="I11" s="73">
        <v>97546314</v>
      </c>
      <c r="J11" s="73">
        <v>15887125</v>
      </c>
      <c r="K11" s="15">
        <f>+J11+I11</f>
        <v>113433439</v>
      </c>
      <c r="L11" s="15">
        <f t="shared" ref="L11:M22" si="1">+(I11/F11)</f>
        <v>289.40255324703838</v>
      </c>
      <c r="M11" s="15">
        <f t="shared" si="1"/>
        <v>199.36659220961752</v>
      </c>
      <c r="N11" s="15"/>
      <c r="O11" s="15"/>
      <c r="P11" s="21"/>
      <c r="Q11" s="20"/>
      <c r="R11" s="20"/>
      <c r="S11" s="20"/>
      <c r="T11" s="20"/>
      <c r="U11" s="20"/>
      <c r="V11" s="20"/>
    </row>
    <row r="12" spans="1:22" ht="17.100000000000001" customHeight="1" x14ac:dyDescent="0.2">
      <c r="A12" s="7">
        <v>17</v>
      </c>
      <c r="C12" s="70">
        <v>40786</v>
      </c>
      <c r="D12" s="16">
        <v>753446</v>
      </c>
      <c r="E12" s="16">
        <v>133279</v>
      </c>
      <c r="F12" s="72">
        <v>342622</v>
      </c>
      <c r="G12" s="72">
        <v>79992</v>
      </c>
      <c r="H12" s="22">
        <f t="shared" si="0"/>
        <v>422614</v>
      </c>
      <c r="I12" s="73">
        <v>99027046</v>
      </c>
      <c r="J12" s="73">
        <v>15884168</v>
      </c>
      <c r="K12" s="15">
        <f t="shared" ref="K12:K22" si="2">+J12+I12</f>
        <v>114911214</v>
      </c>
      <c r="L12" s="15">
        <f t="shared" si="1"/>
        <v>289.027108591976</v>
      </c>
      <c r="M12" s="15">
        <f t="shared" si="1"/>
        <v>198.57195719571956</v>
      </c>
      <c r="N12" s="15"/>
      <c r="O12" s="15"/>
      <c r="P12" s="21"/>
      <c r="Q12" s="20"/>
      <c r="R12" s="20"/>
      <c r="S12" s="20"/>
      <c r="T12" s="20"/>
      <c r="U12" s="21"/>
    </row>
    <row r="13" spans="1:22" ht="17.100000000000001" customHeight="1" x14ac:dyDescent="0.2">
      <c r="A13" s="7">
        <v>17</v>
      </c>
      <c r="C13" s="70">
        <v>40816</v>
      </c>
      <c r="D13" s="16">
        <v>768843</v>
      </c>
      <c r="E13" s="16">
        <v>135714</v>
      </c>
      <c r="F13" s="72">
        <v>350895</v>
      </c>
      <c r="G13" s="72">
        <v>81040</v>
      </c>
      <c r="H13" s="22">
        <f t="shared" si="0"/>
        <v>431935</v>
      </c>
      <c r="I13" s="73">
        <v>105355014</v>
      </c>
      <c r="J13" s="73">
        <v>17042484</v>
      </c>
      <c r="K13" s="15">
        <f t="shared" si="2"/>
        <v>122397498</v>
      </c>
      <c r="L13" s="15">
        <f t="shared" si="1"/>
        <v>300.24655238746635</v>
      </c>
      <c r="M13" s="15">
        <f t="shared" si="1"/>
        <v>210.29718657453108</v>
      </c>
      <c r="N13" s="15"/>
      <c r="O13" s="15"/>
      <c r="P13" s="21"/>
      <c r="Q13" s="20"/>
      <c r="R13" s="20"/>
      <c r="S13" s="20"/>
      <c r="T13" s="20"/>
      <c r="U13" s="21"/>
    </row>
    <row r="14" spans="1:22" ht="17.100000000000001" customHeight="1" x14ac:dyDescent="0.2">
      <c r="A14" s="7">
        <v>17</v>
      </c>
      <c r="C14" s="70">
        <v>40847</v>
      </c>
      <c r="D14" s="16">
        <v>760342</v>
      </c>
      <c r="E14" s="16">
        <v>136078</v>
      </c>
      <c r="F14" s="72">
        <v>347449</v>
      </c>
      <c r="G14" s="72">
        <v>81214</v>
      </c>
      <c r="H14" s="22">
        <f t="shared" si="0"/>
        <v>428663</v>
      </c>
      <c r="I14" s="73">
        <v>99332355</v>
      </c>
      <c r="J14" s="73">
        <v>16109487</v>
      </c>
      <c r="K14" s="15">
        <f t="shared" si="2"/>
        <v>115441842</v>
      </c>
      <c r="L14" s="15">
        <f t="shared" si="1"/>
        <v>285.89046162170564</v>
      </c>
      <c r="M14" s="15">
        <f t="shared" si="1"/>
        <v>198.35849730342059</v>
      </c>
      <c r="N14" s="15"/>
      <c r="O14" s="15"/>
      <c r="P14" s="21"/>
      <c r="Q14" s="20"/>
      <c r="R14" s="20"/>
      <c r="S14" s="20"/>
      <c r="T14" s="20"/>
      <c r="U14" s="21"/>
    </row>
    <row r="15" spans="1:22" ht="17.100000000000001" customHeight="1" x14ac:dyDescent="0.2">
      <c r="A15" s="7">
        <v>17</v>
      </c>
      <c r="C15" s="70">
        <v>40877</v>
      </c>
      <c r="D15" s="16">
        <v>765762</v>
      </c>
      <c r="E15" s="16">
        <v>137041</v>
      </c>
      <c r="F15" s="72">
        <v>350723</v>
      </c>
      <c r="G15" s="72">
        <v>81781</v>
      </c>
      <c r="H15" s="22">
        <f t="shared" si="0"/>
        <v>432504</v>
      </c>
      <c r="I15" s="73">
        <v>100377395</v>
      </c>
      <c r="J15" s="73">
        <v>16232422</v>
      </c>
      <c r="K15" s="15">
        <f t="shared" si="2"/>
        <v>116609817</v>
      </c>
      <c r="L15" s="15">
        <f t="shared" si="1"/>
        <v>286.2013469319092</v>
      </c>
      <c r="M15" s="15">
        <f t="shared" si="1"/>
        <v>198.48646996246072</v>
      </c>
      <c r="N15" s="15"/>
      <c r="O15" s="15"/>
      <c r="P15" s="21"/>
      <c r="Q15" s="20"/>
      <c r="R15" s="20"/>
      <c r="S15" s="20"/>
      <c r="T15" s="20"/>
      <c r="U15" s="21"/>
    </row>
    <row r="16" spans="1:22" ht="17.100000000000001" customHeight="1" x14ac:dyDescent="0.2">
      <c r="A16" s="7">
        <v>17</v>
      </c>
      <c r="C16" s="70">
        <v>40908</v>
      </c>
      <c r="D16" s="16">
        <v>770340</v>
      </c>
      <c r="E16" s="16">
        <v>138187</v>
      </c>
      <c r="F16" s="72">
        <v>353723</v>
      </c>
      <c r="G16" s="72">
        <v>82255</v>
      </c>
      <c r="H16" s="22">
        <f t="shared" si="0"/>
        <v>435978</v>
      </c>
      <c r="I16" s="73">
        <v>100904074</v>
      </c>
      <c r="J16" s="73">
        <v>16353796</v>
      </c>
      <c r="K16" s="15">
        <f t="shared" si="2"/>
        <v>117257870</v>
      </c>
      <c r="L16" s="15">
        <f t="shared" si="1"/>
        <v>285.26297130805744</v>
      </c>
      <c r="M16" s="15">
        <f t="shared" si="1"/>
        <v>198.81826028812839</v>
      </c>
      <c r="N16" s="15"/>
      <c r="O16" s="15"/>
      <c r="P16" s="21"/>
      <c r="Q16" s="20"/>
    </row>
    <row r="17" spans="1:17" ht="17.100000000000001" customHeight="1" x14ac:dyDescent="0.2">
      <c r="A17" s="7">
        <v>17</v>
      </c>
      <c r="C17" s="70">
        <v>40939</v>
      </c>
      <c r="D17" s="16">
        <v>772977</v>
      </c>
      <c r="E17" s="16">
        <v>138435</v>
      </c>
      <c r="F17" s="72">
        <v>355712</v>
      </c>
      <c r="G17" s="72">
        <v>82496</v>
      </c>
      <c r="H17" s="22">
        <f t="shared" si="0"/>
        <v>438208</v>
      </c>
      <c r="I17" s="73">
        <v>99890296</v>
      </c>
      <c r="J17" s="73">
        <v>15835076</v>
      </c>
      <c r="K17" s="15">
        <f t="shared" si="2"/>
        <v>115725372</v>
      </c>
      <c r="L17" s="15">
        <f t="shared" ref="L17:L22" si="3">+(I17/F17)</f>
        <v>280.81789762504496</v>
      </c>
      <c r="M17" s="15">
        <f t="shared" si="1"/>
        <v>191.94962179984483</v>
      </c>
      <c r="N17" s="15"/>
      <c r="O17" s="15"/>
      <c r="P17" s="21"/>
      <c r="Q17" s="20"/>
    </row>
    <row r="18" spans="1:17" ht="17.100000000000001" customHeight="1" x14ac:dyDescent="0.2">
      <c r="C18" s="70">
        <v>40967</v>
      </c>
      <c r="D18" s="16">
        <v>776003</v>
      </c>
      <c r="E18" s="16">
        <v>138442</v>
      </c>
      <c r="F18" s="72">
        <v>357432</v>
      </c>
      <c r="G18" s="72">
        <v>82534</v>
      </c>
      <c r="H18" s="22">
        <f t="shared" si="0"/>
        <v>439966</v>
      </c>
      <c r="I18" s="73">
        <v>101195867</v>
      </c>
      <c r="J18" s="73">
        <v>15894208</v>
      </c>
      <c r="K18" s="15">
        <f t="shared" si="2"/>
        <v>117090075</v>
      </c>
      <c r="L18" s="15">
        <f t="shared" si="3"/>
        <v>283.11921428411557</v>
      </c>
      <c r="M18" s="15">
        <f t="shared" si="1"/>
        <v>192.57770131097487</v>
      </c>
      <c r="N18" s="15"/>
      <c r="O18" s="15"/>
      <c r="P18" s="20"/>
      <c r="Q18" s="20"/>
    </row>
    <row r="19" spans="1:17" ht="17.100000000000001" customHeight="1" x14ac:dyDescent="0.2">
      <c r="C19" s="70">
        <v>40999</v>
      </c>
      <c r="D19" s="16">
        <v>777510</v>
      </c>
      <c r="E19" s="16">
        <v>137199</v>
      </c>
      <c r="F19" s="72">
        <v>358227</v>
      </c>
      <c r="G19" s="72">
        <v>82216</v>
      </c>
      <c r="H19" s="22">
        <f t="shared" si="0"/>
        <v>440443</v>
      </c>
      <c r="I19" s="73">
        <v>101283752</v>
      </c>
      <c r="J19" s="73">
        <v>15694397</v>
      </c>
      <c r="K19" s="15">
        <f t="shared" si="2"/>
        <v>116978149</v>
      </c>
      <c r="L19" s="15">
        <f t="shared" si="3"/>
        <v>282.73623149567175</v>
      </c>
      <c r="M19" s="15">
        <f t="shared" si="1"/>
        <v>190.89224725114332</v>
      </c>
      <c r="N19" s="15"/>
      <c r="P19" s="20"/>
      <c r="Q19" s="20"/>
    </row>
    <row r="20" spans="1:17" ht="17.100000000000001" customHeight="1" x14ac:dyDescent="0.2">
      <c r="C20" s="70">
        <v>41029</v>
      </c>
      <c r="D20" s="16">
        <v>776872</v>
      </c>
      <c r="E20" s="16">
        <v>136054</v>
      </c>
      <c r="F20" s="72">
        <v>357897</v>
      </c>
      <c r="G20" s="72">
        <v>81854</v>
      </c>
      <c r="H20" s="22">
        <f t="shared" si="0"/>
        <v>439751</v>
      </c>
      <c r="I20" s="73">
        <v>101355551</v>
      </c>
      <c r="J20" s="73">
        <v>15508902</v>
      </c>
      <c r="K20" s="15">
        <f t="shared" si="2"/>
        <v>116864453</v>
      </c>
      <c r="L20" s="15">
        <f t="shared" si="3"/>
        <v>283.19754286847893</v>
      </c>
      <c r="M20" s="15">
        <f t="shared" si="1"/>
        <v>189.47030077943657</v>
      </c>
      <c r="N20" s="15"/>
      <c r="O20" s="51"/>
      <c r="P20" s="20"/>
      <c r="Q20" s="20"/>
    </row>
    <row r="21" spans="1:17" ht="17.100000000000001" customHeight="1" x14ac:dyDescent="0.2">
      <c r="C21" s="70">
        <v>41060</v>
      </c>
      <c r="D21" s="16">
        <v>778491</v>
      </c>
      <c r="E21" s="16">
        <v>135745</v>
      </c>
      <c r="F21" s="72">
        <v>359017</v>
      </c>
      <c r="G21" s="72">
        <v>81931</v>
      </c>
      <c r="H21" s="22">
        <f t="shared" si="0"/>
        <v>440948</v>
      </c>
      <c r="I21" s="73">
        <v>101624122</v>
      </c>
      <c r="J21" s="73">
        <v>15441565</v>
      </c>
      <c r="K21" s="15">
        <f t="shared" si="2"/>
        <v>117065687</v>
      </c>
      <c r="L21" s="15">
        <f t="shared" si="3"/>
        <v>283.06214468952726</v>
      </c>
      <c r="M21" s="15">
        <f t="shared" si="1"/>
        <v>188.47035920469665</v>
      </c>
      <c r="N21" s="15"/>
      <c r="O21" s="51"/>
      <c r="P21" s="20"/>
      <c r="Q21" s="20"/>
    </row>
    <row r="22" spans="1:17" ht="17.100000000000001" customHeight="1" x14ac:dyDescent="0.2">
      <c r="C22" s="70">
        <v>41090</v>
      </c>
      <c r="D22" s="16">
        <v>782239</v>
      </c>
      <c r="E22" s="16">
        <v>135577</v>
      </c>
      <c r="F22" s="72">
        <v>360889</v>
      </c>
      <c r="G22" s="72">
        <v>82031</v>
      </c>
      <c r="H22" s="22">
        <f t="shared" si="0"/>
        <v>442920</v>
      </c>
      <c r="I22" s="73">
        <v>102126575</v>
      </c>
      <c r="J22" s="73">
        <v>15394772</v>
      </c>
      <c r="K22" s="15">
        <f t="shared" si="2"/>
        <v>117521347</v>
      </c>
      <c r="L22" s="15">
        <f t="shared" si="3"/>
        <v>282.98611207324137</v>
      </c>
      <c r="M22" s="15">
        <f t="shared" si="1"/>
        <v>187.67017347100486</v>
      </c>
      <c r="N22" s="15"/>
      <c r="O22" s="51"/>
      <c r="P22" s="20"/>
      <c r="Q22" s="20"/>
    </row>
    <row r="23" spans="1:17" ht="12.95" customHeight="1" x14ac:dyDescent="0.2">
      <c r="A23" s="7">
        <v>13</v>
      </c>
      <c r="C23" s="16" t="s">
        <v>110</v>
      </c>
      <c r="D23" s="56">
        <f>AVERAGE(D11:D22)</f>
        <v>768841</v>
      </c>
      <c r="E23" s="56">
        <f>AVERAGE(E11:E22)</f>
        <v>136250.5</v>
      </c>
      <c r="F23" s="56">
        <f>AVERAGE(F11:F22)</f>
        <v>352637.25</v>
      </c>
      <c r="G23" s="56">
        <f>AVERAGE(G11:G22)</f>
        <v>81586</v>
      </c>
      <c r="H23" s="56">
        <f>AVERAGE(H11:H22)</f>
        <v>434223.25</v>
      </c>
      <c r="L23" s="33"/>
      <c r="M23" s="33"/>
      <c r="N23" s="33"/>
      <c r="O23" s="27"/>
    </row>
    <row r="24" spans="1:17" s="16" customFormat="1" ht="15" customHeight="1" x14ac:dyDescent="0.2">
      <c r="H24" s="16" t="s">
        <v>10</v>
      </c>
      <c r="I24" s="71">
        <f>SUM(I11:I22)</f>
        <v>1210018361</v>
      </c>
      <c r="J24" s="71">
        <f>SUM(J11:J22)</f>
        <v>191278402</v>
      </c>
      <c r="K24" s="71">
        <f>SUM(K11:K22)</f>
        <v>1401296763</v>
      </c>
    </row>
    <row r="25" spans="1:17" s="16" customFormat="1" ht="15" customHeight="1" x14ac:dyDescent="0.2">
      <c r="D25" s="24">
        <f>+D23+E23</f>
        <v>905091.5</v>
      </c>
    </row>
    <row r="26" spans="1:17" s="16" customFormat="1" ht="15" customHeight="1" x14ac:dyDescent="0.2"/>
    <row r="27" spans="1:17" s="16" customFormat="1" ht="15" customHeight="1" x14ac:dyDescent="0.2">
      <c r="C27" s="16">
        <v>782239</v>
      </c>
      <c r="D27" s="16">
        <v>135577</v>
      </c>
      <c r="F27" s="16">
        <v>82031</v>
      </c>
      <c r="G27" s="16">
        <v>360889</v>
      </c>
      <c r="H27" s="73">
        <v>102126575</v>
      </c>
      <c r="I27" s="73">
        <v>15394772</v>
      </c>
    </row>
    <row r="28" spans="1:17" s="16" customFormat="1" ht="15" customHeight="1" x14ac:dyDescent="0.2"/>
    <row r="29" spans="1:17" s="16" customFormat="1" ht="15" customHeight="1" x14ac:dyDescent="0.2"/>
    <row r="30" spans="1:17" s="16" customFormat="1" ht="15" customHeight="1" x14ac:dyDescent="0.2"/>
    <row r="31" spans="1:17" s="16" customFormat="1" ht="15" customHeight="1" x14ac:dyDescent="0.2"/>
    <row r="32" spans="1:17" s="16" customFormat="1" ht="15" customHeight="1" x14ac:dyDescent="0.2"/>
    <row r="33" s="16" customFormat="1" ht="15" customHeight="1" x14ac:dyDescent="0.2"/>
    <row r="34" s="16" customFormat="1" ht="15" customHeight="1" x14ac:dyDescent="0.2"/>
    <row r="35" s="16" customFormat="1" ht="15" customHeight="1" x14ac:dyDescent="0.2"/>
    <row r="36" s="16" customFormat="1" ht="15" customHeight="1" x14ac:dyDescent="0.2"/>
    <row r="37" s="16" customFormat="1" ht="15" customHeight="1" x14ac:dyDescent="0.2"/>
    <row r="38" s="16" customFormat="1" ht="15" customHeight="1" x14ac:dyDescent="0.2"/>
    <row r="39" s="16" customFormat="1" ht="15" customHeight="1" x14ac:dyDescent="0.2"/>
    <row r="40" s="16" customFormat="1" ht="15" customHeight="1" x14ac:dyDescent="0.2"/>
    <row r="41" s="16" customFormat="1" ht="15" customHeight="1" x14ac:dyDescent="0.2"/>
    <row r="42" s="16" customFormat="1" ht="15" customHeight="1" x14ac:dyDescent="0.2"/>
    <row r="43" s="16" customFormat="1" ht="15" customHeight="1" x14ac:dyDescent="0.2"/>
    <row r="44" s="16" customFormat="1" ht="15" customHeight="1" x14ac:dyDescent="0.2"/>
    <row r="45" s="16" customFormat="1" ht="15" customHeight="1" x14ac:dyDescent="0.2"/>
    <row r="46" s="16" customFormat="1" ht="15" customHeight="1" x14ac:dyDescent="0.2"/>
    <row r="47" s="16" customFormat="1" ht="15" customHeight="1" x14ac:dyDescent="0.2"/>
    <row r="48" s="16" customFormat="1" ht="15" customHeight="1" x14ac:dyDescent="0.2"/>
    <row r="49" spans="88:91" s="16" customFormat="1" ht="15" customHeight="1" x14ac:dyDescent="0.2"/>
    <row r="50" spans="88:91" s="16" customFormat="1" ht="15" customHeight="1" x14ac:dyDescent="0.2"/>
    <row r="51" spans="88:91" s="16" customFormat="1" ht="15" customHeight="1" x14ac:dyDescent="0.2"/>
    <row r="52" spans="88:91" s="16" customFormat="1" ht="15" customHeight="1" x14ac:dyDescent="0.2"/>
    <row r="53" spans="88:91" s="16" customFormat="1" ht="15" customHeight="1" x14ac:dyDescent="0.2"/>
    <row r="54" spans="88:91" s="16" customFormat="1" ht="15" customHeight="1" x14ac:dyDescent="0.2"/>
    <row r="55" spans="88:91" s="16" customFormat="1" ht="15" customHeight="1" x14ac:dyDescent="0.2"/>
    <row r="56" spans="88:91" s="16" customFormat="1" ht="15" customHeight="1" x14ac:dyDescent="0.2"/>
    <row r="57" spans="88:91" s="16" customFormat="1" ht="15" customHeight="1" x14ac:dyDescent="0.2"/>
    <row r="58" spans="88:91" s="16" customFormat="1" ht="15" customHeight="1" x14ac:dyDescent="0.2">
      <c r="CJ58" s="16">
        <v>64</v>
      </c>
      <c r="CK58" s="16">
        <v>65</v>
      </c>
      <c r="CL58" s="16">
        <v>66</v>
      </c>
      <c r="CM58" s="16">
        <v>67</v>
      </c>
    </row>
    <row r="59" spans="88:91" s="16" customFormat="1" ht="15" customHeight="1" x14ac:dyDescent="0.2"/>
    <row r="60" spans="88:91" s="16" customFormat="1" ht="15" customHeight="1" x14ac:dyDescent="0.2"/>
    <row r="61" spans="88:91" s="16" customFormat="1" ht="15" customHeight="1" x14ac:dyDescent="0.2"/>
    <row r="62" spans="88:91" s="16" customFormat="1" ht="15" customHeight="1" x14ac:dyDescent="0.2"/>
    <row r="63" spans="88:91" s="16" customFormat="1" ht="15" customHeight="1" x14ac:dyDescent="0.2"/>
    <row r="64" spans="88:91" s="16" customFormat="1" ht="15" customHeight="1" x14ac:dyDescent="0.2"/>
    <row r="65" s="16" customFormat="1" ht="15" customHeight="1" x14ac:dyDescent="0.2"/>
    <row r="66" s="16" customFormat="1" ht="15" customHeight="1" x14ac:dyDescent="0.2"/>
    <row r="67" s="16" customFormat="1" ht="15" customHeight="1" x14ac:dyDescent="0.2"/>
    <row r="68" s="16" customFormat="1" ht="15" customHeight="1" x14ac:dyDescent="0.2"/>
    <row r="69" s="16" customFormat="1" ht="15" customHeight="1" x14ac:dyDescent="0.2"/>
    <row r="70" s="16" customFormat="1" ht="15" customHeight="1" x14ac:dyDescent="0.2"/>
    <row r="71" s="16" customFormat="1" ht="15" customHeight="1" x14ac:dyDescent="0.2"/>
    <row r="72" s="16" customFormat="1" ht="15" customHeight="1" x14ac:dyDescent="0.2"/>
    <row r="73" s="16" customFormat="1" ht="15" customHeight="1" x14ac:dyDescent="0.2"/>
    <row r="74" s="16" customFormat="1" ht="15" customHeight="1" x14ac:dyDescent="0.2"/>
    <row r="75" s="16" customFormat="1" ht="15" customHeight="1" x14ac:dyDescent="0.2"/>
    <row r="76" s="16" customFormat="1" ht="15" customHeight="1" x14ac:dyDescent="0.2"/>
    <row r="77" s="16" customFormat="1" ht="15" customHeight="1" x14ac:dyDescent="0.2"/>
    <row r="78" s="16" customFormat="1" ht="15" customHeight="1" x14ac:dyDescent="0.2"/>
    <row r="79" s="16" customFormat="1" ht="15" customHeight="1" x14ac:dyDescent="0.2"/>
    <row r="80" s="16" customFormat="1" ht="15" customHeight="1" x14ac:dyDescent="0.2"/>
    <row r="81" spans="25:30" s="16" customFormat="1" ht="15" customHeight="1" x14ac:dyDescent="0.2"/>
    <row r="82" spans="25:30" s="16" customFormat="1" ht="15" customHeight="1" x14ac:dyDescent="0.2"/>
    <row r="83" spans="25:30" s="16" customFormat="1" ht="15" customHeight="1" x14ac:dyDescent="0.2"/>
    <row r="84" spans="25:30" s="16" customFormat="1" ht="15" customHeight="1" x14ac:dyDescent="0.2"/>
    <row r="85" spans="25:30" s="16" customFormat="1" ht="15" customHeight="1" x14ac:dyDescent="0.2"/>
    <row r="86" spans="25:30" s="16" customFormat="1" ht="15" customHeight="1" x14ac:dyDescent="0.2"/>
    <row r="87" spans="25:30" s="16" customFormat="1" ht="15" customHeight="1" x14ac:dyDescent="0.2"/>
    <row r="88" spans="25:30" s="16" customFormat="1" ht="15" customHeight="1" x14ac:dyDescent="0.2"/>
    <row r="89" spans="25:30" s="16" customFormat="1" ht="15" customHeight="1" x14ac:dyDescent="0.2"/>
    <row r="90" spans="25:30" s="16" customFormat="1" ht="15" customHeight="1" x14ac:dyDescent="0.2">
      <c r="Y90" s="16">
        <v>1</v>
      </c>
      <c r="Z90" s="16">
        <v>2</v>
      </c>
      <c r="AA90" s="16">
        <v>3</v>
      </c>
      <c r="AB90" s="16">
        <v>4</v>
      </c>
      <c r="AC90" s="16">
        <v>5</v>
      </c>
      <c r="AD90" s="16">
        <v>6</v>
      </c>
    </row>
    <row r="91" spans="25:30" s="16" customFormat="1" ht="15" customHeight="1" x14ac:dyDescent="0.2"/>
    <row r="92" spans="25:30" s="16" customFormat="1" ht="15" customHeight="1" x14ac:dyDescent="0.2"/>
    <row r="93" spans="25:30" s="16" customFormat="1" ht="15" customHeight="1" x14ac:dyDescent="0.2"/>
    <row r="94" spans="25:30" s="16" customFormat="1" ht="15" customHeight="1" x14ac:dyDescent="0.2"/>
    <row r="95" spans="25:30" s="16" customFormat="1" ht="15" customHeight="1" x14ac:dyDescent="0.2"/>
    <row r="96" spans="25:30" s="16" customFormat="1" ht="15" customHeight="1" x14ac:dyDescent="0.2"/>
    <row r="97" s="16" customFormat="1" ht="15" customHeight="1" x14ac:dyDescent="0.2"/>
    <row r="98" s="16" customFormat="1" ht="15" customHeight="1" x14ac:dyDescent="0.2"/>
    <row r="99" s="16" customFormat="1" ht="15" customHeight="1" x14ac:dyDescent="0.2"/>
    <row r="100" s="16" customFormat="1" ht="15" customHeight="1" x14ac:dyDescent="0.2"/>
    <row r="101" s="16" customFormat="1" ht="15" customHeight="1" x14ac:dyDescent="0.2"/>
    <row r="102" s="16" customFormat="1" ht="15" customHeight="1" x14ac:dyDescent="0.2"/>
    <row r="103" s="16" customFormat="1" ht="15" customHeight="1" x14ac:dyDescent="0.2"/>
    <row r="104" s="16" customFormat="1" ht="15" customHeight="1" x14ac:dyDescent="0.2"/>
    <row r="105" s="16" customFormat="1" ht="15" customHeight="1" x14ac:dyDescent="0.2"/>
    <row r="106" s="16" customFormat="1" ht="15" customHeight="1" x14ac:dyDescent="0.2"/>
    <row r="107" s="16" customFormat="1" ht="15" customHeight="1" x14ac:dyDescent="0.2"/>
    <row r="108" s="16" customFormat="1" ht="15" customHeight="1" x14ac:dyDescent="0.2"/>
    <row r="109" s="16" customFormat="1" ht="15" customHeight="1" x14ac:dyDescent="0.2"/>
    <row r="110" s="16" customFormat="1" ht="15" customHeight="1" x14ac:dyDescent="0.2"/>
    <row r="111" s="16" customFormat="1" ht="15" customHeight="1" x14ac:dyDescent="0.2"/>
    <row r="112" s="16" customFormat="1" ht="15" customHeight="1" x14ac:dyDescent="0.2"/>
    <row r="113" s="16" customFormat="1" ht="15" customHeight="1" x14ac:dyDescent="0.2"/>
    <row r="114" s="16" customFormat="1" ht="15" customHeight="1" x14ac:dyDescent="0.2"/>
    <row r="115" s="16" customFormat="1" ht="15" customHeight="1" x14ac:dyDescent="0.2"/>
    <row r="116" s="16" customFormat="1" ht="15" customHeight="1" x14ac:dyDescent="0.2"/>
    <row r="117" s="16" customFormat="1" ht="15" customHeight="1" x14ac:dyDescent="0.2"/>
    <row r="118" s="16" customFormat="1" ht="15" customHeight="1" x14ac:dyDescent="0.2"/>
    <row r="119" s="16" customFormat="1" ht="15" customHeight="1" x14ac:dyDescent="0.2"/>
    <row r="120" s="16" customFormat="1" ht="15" customHeight="1" x14ac:dyDescent="0.2"/>
    <row r="121" s="16" customFormat="1" ht="15" customHeight="1" x14ac:dyDescent="0.2"/>
    <row r="122" s="16" customFormat="1" ht="15" customHeight="1" x14ac:dyDescent="0.2"/>
    <row r="123" s="16" customFormat="1" ht="15" customHeight="1" x14ac:dyDescent="0.2"/>
    <row r="124" s="16" customFormat="1" ht="15" customHeight="1" x14ac:dyDescent="0.2"/>
    <row r="125" s="16" customFormat="1" ht="15" customHeight="1" x14ac:dyDescent="0.2"/>
    <row r="126" s="16" customFormat="1" ht="15" customHeight="1" x14ac:dyDescent="0.2"/>
    <row r="127" s="16" customFormat="1" ht="15" customHeight="1" x14ac:dyDescent="0.2"/>
    <row r="128" s="16" customFormat="1" ht="15" customHeight="1" x14ac:dyDescent="0.2"/>
    <row r="129" s="16" customFormat="1" ht="15" customHeight="1" x14ac:dyDescent="0.2"/>
    <row r="130" s="16" customFormat="1" ht="15" customHeight="1" x14ac:dyDescent="0.2"/>
    <row r="131" s="16" customFormat="1" ht="15" customHeight="1" x14ac:dyDescent="0.2"/>
    <row r="132" s="16" customFormat="1" ht="15" customHeight="1" x14ac:dyDescent="0.2"/>
    <row r="133" s="16" customFormat="1" ht="15" customHeight="1" x14ac:dyDescent="0.2"/>
    <row r="134" s="16" customFormat="1" ht="15" customHeight="1" x14ac:dyDescent="0.2"/>
    <row r="135" s="16" customFormat="1" ht="15" customHeight="1" x14ac:dyDescent="0.2"/>
    <row r="136" s="16" customFormat="1" ht="15" customHeight="1" x14ac:dyDescent="0.2"/>
    <row r="137" s="16" customFormat="1" ht="15" customHeight="1" x14ac:dyDescent="0.2"/>
    <row r="138" s="16" customFormat="1" ht="15" customHeight="1" x14ac:dyDescent="0.2"/>
    <row r="139" s="16" customFormat="1" ht="15" customHeight="1" x14ac:dyDescent="0.2"/>
    <row r="140" s="16" customFormat="1" ht="15" customHeight="1" x14ac:dyDescent="0.2"/>
    <row r="141" s="16" customFormat="1" ht="15" customHeight="1" x14ac:dyDescent="0.2"/>
    <row r="142" s="16" customFormat="1" ht="15" customHeight="1" x14ac:dyDescent="0.2"/>
    <row r="143" s="16" customFormat="1" ht="15" customHeight="1" x14ac:dyDescent="0.2"/>
    <row r="144" s="16" customFormat="1" ht="15" customHeight="1" x14ac:dyDescent="0.2"/>
    <row r="145" s="16" customFormat="1" ht="15" customHeight="1" x14ac:dyDescent="0.2"/>
    <row r="146" s="16" customFormat="1" ht="15" customHeight="1" x14ac:dyDescent="0.2"/>
    <row r="147" s="16" customFormat="1" ht="15" customHeight="1" x14ac:dyDescent="0.2"/>
    <row r="148" s="16" customFormat="1" ht="15" customHeight="1" x14ac:dyDescent="0.2"/>
    <row r="149" s="16" customFormat="1" ht="15" customHeight="1" x14ac:dyDescent="0.2"/>
    <row r="150" s="16" customFormat="1" ht="15" customHeight="1" x14ac:dyDescent="0.2"/>
    <row r="151" s="16" customFormat="1" ht="15" customHeight="1" x14ac:dyDescent="0.2"/>
    <row r="152" s="16" customFormat="1" ht="15" customHeight="1" x14ac:dyDescent="0.2"/>
    <row r="153" s="16" customFormat="1" ht="15" customHeight="1" x14ac:dyDescent="0.2"/>
    <row r="154" s="16" customFormat="1" ht="15" customHeight="1" x14ac:dyDescent="0.2"/>
    <row r="155" s="16" customFormat="1" ht="15" customHeight="1" x14ac:dyDescent="0.2"/>
    <row r="156" s="16" customFormat="1" ht="15" customHeight="1" x14ac:dyDescent="0.2"/>
    <row r="157" s="16" customFormat="1" ht="15" customHeight="1" x14ac:dyDescent="0.2"/>
    <row r="158" s="16" customFormat="1" ht="15" customHeight="1" x14ac:dyDescent="0.2"/>
    <row r="159" s="16" customFormat="1" ht="15" customHeight="1" x14ac:dyDescent="0.2"/>
    <row r="160" s="16" customFormat="1" ht="15" customHeight="1" x14ac:dyDescent="0.2"/>
    <row r="161" s="16" customFormat="1" ht="15" customHeight="1" x14ac:dyDescent="0.2"/>
    <row r="162" s="16" customFormat="1" ht="15" customHeight="1" x14ac:dyDescent="0.2"/>
    <row r="163" s="16" customFormat="1" ht="15" customHeight="1" x14ac:dyDescent="0.2"/>
    <row r="164" s="16" customFormat="1" ht="15" customHeight="1" x14ac:dyDescent="0.2"/>
  </sheetData>
  <mergeCells count="5">
    <mergeCell ref="C1:C2"/>
    <mergeCell ref="D1:E1"/>
    <mergeCell ref="F1:H1"/>
    <mergeCell ref="I1:K1"/>
    <mergeCell ref="L1:M1"/>
  </mergeCells>
  <pageMargins left="0.3" right="0.3" top="1.05" bottom="0.3" header="0" footer="0"/>
  <pageSetup orientation="landscape" r:id="rId1"/>
  <headerFooter alignWithMargins="0">
    <oddHeader>&amp;C&amp;"Verdana,Bold"&amp;14Supplemental Nutrition Assistance Progam (SNAP)
Caseload and Payments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75"/>
  <sheetViews>
    <sheetView showGridLines="0" zoomScaleNormal="100" workbookViewId="0">
      <selection activeCell="A23" sqref="A23"/>
    </sheetView>
  </sheetViews>
  <sheetFormatPr defaultColWidth="12.7109375" defaultRowHeight="15" customHeight="1" x14ac:dyDescent="0.2"/>
  <cols>
    <col min="1" max="1" width="9.28515625" style="7" bestFit="1" customWidth="1"/>
    <col min="2" max="2" width="2.7109375" style="7" customWidth="1"/>
    <col min="3" max="3" width="11.42578125" style="7" customWidth="1"/>
    <col min="4" max="4" width="10.7109375" style="7" bestFit="1" customWidth="1"/>
    <col min="5" max="6" width="9.28515625" style="7" bestFit="1" customWidth="1"/>
    <col min="7" max="7" width="9.42578125" style="7" customWidth="1"/>
    <col min="8" max="8" width="9" style="7" customWidth="1"/>
    <col min="9" max="9" width="15.42578125" style="7" customWidth="1"/>
    <col min="10" max="10" width="14.7109375" style="7" bestFit="1" customWidth="1"/>
    <col min="11" max="11" width="15.85546875" style="7" bestFit="1" customWidth="1"/>
    <col min="12" max="12" width="6.85546875" style="7" customWidth="1"/>
    <col min="13" max="13" width="7.7109375" style="7" customWidth="1"/>
    <col min="14" max="14" width="2.7109375" style="7" customWidth="1"/>
    <col min="15" max="15" width="10.140625" style="7" bestFit="1" customWidth="1"/>
    <col min="16" max="16" width="19.28515625" style="7" bestFit="1" customWidth="1"/>
    <col min="17" max="17" width="14" style="7" bestFit="1" customWidth="1"/>
    <col min="18" max="16384" width="12.7109375" style="7"/>
  </cols>
  <sheetData>
    <row r="1" spans="1:22" ht="39" customHeight="1" x14ac:dyDescent="0.2">
      <c r="A1" s="7">
        <v>19</v>
      </c>
      <c r="C1" s="114" t="s">
        <v>52</v>
      </c>
      <c r="D1" s="116" t="s">
        <v>108</v>
      </c>
      <c r="E1" s="116"/>
      <c r="F1" s="116" t="s">
        <v>109</v>
      </c>
      <c r="G1" s="116"/>
      <c r="H1" s="116"/>
      <c r="I1" s="116" t="s">
        <v>106</v>
      </c>
      <c r="J1" s="116"/>
      <c r="K1" s="116"/>
      <c r="L1" s="116" t="s">
        <v>14</v>
      </c>
      <c r="M1" s="116"/>
      <c r="N1" s="29"/>
      <c r="O1" s="29"/>
    </row>
    <row r="2" spans="1:22" x14ac:dyDescent="0.2">
      <c r="A2" s="7">
        <v>25.5</v>
      </c>
      <c r="C2" s="115"/>
      <c r="D2" s="10" t="s">
        <v>12</v>
      </c>
      <c r="E2" s="10" t="s">
        <v>9</v>
      </c>
      <c r="F2" s="10" t="s">
        <v>12</v>
      </c>
      <c r="G2" s="10" t="s">
        <v>9</v>
      </c>
      <c r="H2" s="10" t="s">
        <v>10</v>
      </c>
      <c r="I2" s="10" t="s">
        <v>8</v>
      </c>
      <c r="J2" s="10" t="s">
        <v>9</v>
      </c>
      <c r="K2" s="10" t="s">
        <v>10</v>
      </c>
      <c r="L2" s="10" t="s">
        <v>8</v>
      </c>
      <c r="M2" s="10" t="s">
        <v>9</v>
      </c>
      <c r="N2" s="29"/>
      <c r="O2" s="30"/>
      <c r="P2" s="11"/>
      <c r="Q2" s="11"/>
      <c r="R2" s="11"/>
      <c r="S2" s="11"/>
      <c r="T2" s="11"/>
      <c r="U2" s="11"/>
    </row>
    <row r="3" spans="1:22" ht="15" hidden="1" customHeight="1" x14ac:dyDescent="0.2">
      <c r="C3" s="31">
        <v>1993</v>
      </c>
      <c r="D3" s="13">
        <v>331524</v>
      </c>
      <c r="E3" s="13">
        <v>194054</v>
      </c>
      <c r="F3" s="13">
        <v>135743</v>
      </c>
      <c r="G3" s="13">
        <v>84136</v>
      </c>
      <c r="H3" s="14"/>
      <c r="I3" s="12"/>
      <c r="J3" s="12"/>
      <c r="K3" s="12"/>
      <c r="L3" s="15"/>
      <c r="M3" s="15" t="e">
        <f>+(#REF!/(G3+F3))/12</f>
        <v>#REF!</v>
      </c>
      <c r="N3" s="15"/>
      <c r="O3" s="15"/>
      <c r="P3" s="17"/>
      <c r="Q3" s="17"/>
      <c r="R3" s="17"/>
      <c r="S3" s="17"/>
      <c r="T3" s="17"/>
      <c r="U3" s="18"/>
    </row>
    <row r="4" spans="1:22" ht="15" hidden="1" customHeight="1" x14ac:dyDescent="0.2">
      <c r="C4" s="31">
        <v>1994</v>
      </c>
      <c r="D4" s="13">
        <v>350945</v>
      </c>
      <c r="E4" s="13">
        <v>196515</v>
      </c>
      <c r="F4" s="13">
        <v>145603</v>
      </c>
      <c r="G4" s="13">
        <v>85655</v>
      </c>
      <c r="H4" s="14"/>
      <c r="I4" s="12"/>
      <c r="J4" s="12"/>
      <c r="K4" s="12"/>
      <c r="L4" s="15"/>
      <c r="M4" s="15" t="e">
        <f>+(#REF!/(G4+F4))/12</f>
        <v>#REF!</v>
      </c>
      <c r="N4" s="15"/>
      <c r="O4" s="15"/>
      <c r="P4" s="17"/>
      <c r="Q4" s="17"/>
      <c r="R4" s="17"/>
      <c r="S4" s="17"/>
      <c r="T4" s="17"/>
      <c r="U4" s="19"/>
    </row>
    <row r="5" spans="1:22" hidden="1" x14ac:dyDescent="0.2">
      <c r="C5" s="31">
        <v>1995</v>
      </c>
      <c r="D5" s="13">
        <v>353491</v>
      </c>
      <c r="E5" s="13">
        <v>191923</v>
      </c>
      <c r="F5" s="13">
        <v>148760</v>
      </c>
      <c r="G5" s="13">
        <v>84629</v>
      </c>
      <c r="H5" s="14"/>
      <c r="I5" s="12"/>
      <c r="J5" s="12"/>
      <c r="K5" s="12"/>
      <c r="L5" s="15"/>
      <c r="M5" s="15" t="e">
        <f>+(#REF!/(G5+F5))/12</f>
        <v>#REF!</v>
      </c>
      <c r="N5" s="15"/>
      <c r="O5" s="15"/>
      <c r="P5" s="20"/>
      <c r="Q5" s="20"/>
      <c r="R5" s="20"/>
      <c r="S5" s="20"/>
      <c r="T5" s="20"/>
      <c r="U5" s="21"/>
    </row>
    <row r="6" spans="1:22" ht="12" hidden="1" customHeight="1" x14ac:dyDescent="0.2">
      <c r="C6" s="31">
        <v>1996</v>
      </c>
      <c r="D6" s="13">
        <v>361655</v>
      </c>
      <c r="E6" s="13">
        <v>179287</v>
      </c>
      <c r="F6" s="13">
        <v>153788</v>
      </c>
      <c r="G6" s="13">
        <v>81065</v>
      </c>
      <c r="H6" s="22">
        <f t="shared" ref="H6:H13" si="0">+G6+F6</f>
        <v>234853</v>
      </c>
      <c r="I6" s="23" t="e">
        <f>+#REF!/1000000</f>
        <v>#REF!</v>
      </c>
      <c r="J6" s="23" t="e">
        <f>+#REF!/1000000</f>
        <v>#REF!</v>
      </c>
      <c r="K6" s="23" t="e">
        <f>+#REF!/1000000</f>
        <v>#REF!</v>
      </c>
      <c r="L6" s="15" t="e">
        <f>+(#REF!/F6)/12</f>
        <v>#REF!</v>
      </c>
      <c r="M6" s="15" t="e">
        <f>+(#REF!/G6)/12</f>
        <v>#REF!</v>
      </c>
      <c r="N6" s="15"/>
      <c r="O6" s="15"/>
      <c r="P6" s="20"/>
      <c r="Q6" s="20"/>
      <c r="R6" s="20"/>
      <c r="S6" s="20"/>
      <c r="T6" s="20"/>
      <c r="U6" s="21"/>
    </row>
    <row r="7" spans="1:22" ht="17.100000000000001" hidden="1" customHeight="1" x14ac:dyDescent="0.2">
      <c r="A7" s="7">
        <v>17</v>
      </c>
      <c r="C7" s="31">
        <v>1997</v>
      </c>
      <c r="D7" s="13">
        <v>340809</v>
      </c>
      <c r="E7" s="13">
        <v>155874</v>
      </c>
      <c r="F7" s="13">
        <v>142711</v>
      </c>
      <c r="G7" s="13">
        <v>73160</v>
      </c>
      <c r="H7" s="22">
        <f t="shared" si="0"/>
        <v>215871</v>
      </c>
      <c r="I7" s="23" t="e">
        <f>+#REF!/1000000</f>
        <v>#REF!</v>
      </c>
      <c r="J7" s="23" t="e">
        <f>+#REF!/1000000</f>
        <v>#REF!</v>
      </c>
      <c r="K7" s="23" t="e">
        <f>+#REF!/1000000</f>
        <v>#REF!</v>
      </c>
      <c r="L7" s="15" t="e">
        <f>+(#REF!/F7)/12</f>
        <v>#REF!</v>
      </c>
      <c r="M7" s="15" t="e">
        <f>+(#REF!/G7)/12</f>
        <v>#REF!</v>
      </c>
      <c r="N7" s="15"/>
      <c r="O7" s="15"/>
      <c r="P7" s="20"/>
      <c r="Q7" s="20"/>
      <c r="R7" s="20"/>
      <c r="S7" s="20"/>
      <c r="T7" s="20"/>
      <c r="U7" s="21"/>
    </row>
    <row r="8" spans="1:22" ht="17.100000000000001" hidden="1" customHeight="1" x14ac:dyDescent="0.2">
      <c r="A8" s="7">
        <v>17</v>
      </c>
      <c r="C8" s="31">
        <v>1998</v>
      </c>
      <c r="D8" s="13">
        <v>288509</v>
      </c>
      <c r="E8" s="13">
        <v>123141</v>
      </c>
      <c r="F8" s="13">
        <v>114955</v>
      </c>
      <c r="G8" s="13">
        <v>61089</v>
      </c>
      <c r="H8" s="22">
        <f t="shared" si="0"/>
        <v>176044</v>
      </c>
      <c r="I8" s="23" t="e">
        <f>+#REF!/1000000</f>
        <v>#REF!</v>
      </c>
      <c r="J8" s="23" t="e">
        <f>+#REF!/1000000</f>
        <v>#REF!</v>
      </c>
      <c r="K8" s="23" t="e">
        <f>+#REF!/1000000</f>
        <v>#REF!</v>
      </c>
      <c r="L8" s="15" t="e">
        <f>+(#REF!/F8)/12</f>
        <v>#REF!</v>
      </c>
      <c r="M8" s="15" t="e">
        <f>+(#REF!/G8)/12</f>
        <v>#REF!</v>
      </c>
      <c r="N8" s="15"/>
      <c r="O8" s="15"/>
      <c r="P8" s="21"/>
      <c r="Q8" s="20"/>
      <c r="R8" s="20"/>
      <c r="S8" s="20"/>
      <c r="T8" s="20"/>
      <c r="U8" s="21"/>
    </row>
    <row r="9" spans="1:22" ht="17.100000000000001" hidden="1" customHeight="1" x14ac:dyDescent="0.2">
      <c r="A9" s="7">
        <v>17</v>
      </c>
      <c r="C9" s="31">
        <v>1999</v>
      </c>
      <c r="D9" s="13">
        <v>260506</v>
      </c>
      <c r="E9" s="13">
        <v>106679</v>
      </c>
      <c r="F9" s="13">
        <v>102943</v>
      </c>
      <c r="G9" s="13">
        <v>57204</v>
      </c>
      <c r="H9" s="22">
        <f t="shared" si="0"/>
        <v>160147</v>
      </c>
      <c r="I9" s="23" t="e">
        <f>+#REF!/1000000</f>
        <v>#REF!</v>
      </c>
      <c r="J9" s="23" t="e">
        <f>+#REF!/1000000</f>
        <v>#REF!</v>
      </c>
      <c r="K9" s="23" t="e">
        <f>+#REF!/1000000</f>
        <v>#REF!</v>
      </c>
      <c r="L9" s="15" t="e">
        <f>+(#REF!/F9)/12</f>
        <v>#REF!</v>
      </c>
      <c r="M9" s="15" t="e">
        <f>+(#REF!/G9)/12</f>
        <v>#REF!</v>
      </c>
      <c r="N9" s="15"/>
      <c r="O9" s="15"/>
      <c r="P9" s="21"/>
      <c r="Q9" s="20"/>
      <c r="R9" s="20"/>
      <c r="S9" s="20"/>
      <c r="T9" s="20"/>
      <c r="U9" s="21"/>
    </row>
    <row r="10" spans="1:22" ht="17.100000000000001" hidden="1" customHeight="1" x14ac:dyDescent="0.2">
      <c r="A10" s="7">
        <v>17</v>
      </c>
      <c r="C10" s="31">
        <v>2000</v>
      </c>
      <c r="D10" s="13">
        <v>244022</v>
      </c>
      <c r="E10" s="13">
        <v>95546</v>
      </c>
      <c r="F10" s="13">
        <v>96702</v>
      </c>
      <c r="G10" s="13">
        <v>54525</v>
      </c>
      <c r="H10" s="22">
        <f t="shared" si="0"/>
        <v>151227</v>
      </c>
      <c r="I10" s="23" t="e">
        <f>+#REF!/1000000</f>
        <v>#REF!</v>
      </c>
      <c r="J10" s="23" t="e">
        <f>+#REF!/1000000</f>
        <v>#REF!</v>
      </c>
      <c r="K10" s="23" t="e">
        <f>+#REF!/1000000</f>
        <v>#REF!</v>
      </c>
      <c r="L10" s="15" t="e">
        <f>+(#REF!/F10)/12</f>
        <v>#REF!</v>
      </c>
      <c r="M10" s="15" t="e">
        <f>+(#REF!/G10)/12</f>
        <v>#REF!</v>
      </c>
      <c r="N10" s="15"/>
      <c r="O10" s="15"/>
      <c r="P10" s="21"/>
      <c r="Q10" s="20"/>
      <c r="R10" s="20"/>
      <c r="S10" s="20"/>
      <c r="T10" s="20"/>
      <c r="U10" s="20"/>
      <c r="V10" s="20"/>
    </row>
    <row r="11" spans="1:22" ht="17.100000000000001" customHeight="1" x14ac:dyDescent="0.2">
      <c r="A11" s="7">
        <v>17</v>
      </c>
      <c r="C11" s="70">
        <v>40390</v>
      </c>
      <c r="D11" s="13">
        <v>676653</v>
      </c>
      <c r="E11" s="13">
        <v>134516</v>
      </c>
      <c r="F11" s="13">
        <v>300483</v>
      </c>
      <c r="G11" s="13">
        <v>77851</v>
      </c>
      <c r="H11" s="22">
        <f t="shared" si="0"/>
        <v>378334</v>
      </c>
      <c r="I11" s="23">
        <v>88531058</v>
      </c>
      <c r="J11" s="23">
        <v>16172259</v>
      </c>
      <c r="K11" s="15">
        <f>+J11+I11</f>
        <v>104703317</v>
      </c>
      <c r="L11" s="15">
        <f t="shared" ref="L11:M16" si="1">+(I11/F11)</f>
        <v>294.62917369701449</v>
      </c>
      <c r="M11" s="15">
        <f t="shared" si="1"/>
        <v>207.7334780542318</v>
      </c>
      <c r="N11" s="15"/>
      <c r="O11" s="15"/>
      <c r="P11" s="21"/>
      <c r="Q11" s="20"/>
      <c r="R11" s="20"/>
      <c r="S11" s="20"/>
      <c r="T11" s="20"/>
      <c r="U11" s="20"/>
      <c r="V11" s="20"/>
    </row>
    <row r="12" spans="1:22" ht="17.100000000000001" customHeight="1" x14ac:dyDescent="0.2">
      <c r="A12" s="7">
        <v>17</v>
      </c>
      <c r="C12" s="70">
        <v>40421</v>
      </c>
      <c r="D12" s="13">
        <v>685241</v>
      </c>
      <c r="E12" s="13">
        <v>135308</v>
      </c>
      <c r="F12" s="13">
        <v>305180</v>
      </c>
      <c r="G12" s="13">
        <v>78348</v>
      </c>
      <c r="H12" s="22">
        <f t="shared" si="0"/>
        <v>383528</v>
      </c>
      <c r="I12" s="23">
        <v>90124969</v>
      </c>
      <c r="J12" s="23">
        <v>16307777</v>
      </c>
      <c r="K12" s="15">
        <f>+J12+I12</f>
        <v>106432746</v>
      </c>
      <c r="L12" s="15">
        <f t="shared" si="1"/>
        <v>295.31741595124191</v>
      </c>
      <c r="M12" s="15">
        <f t="shared" si="1"/>
        <v>208.14541532649207</v>
      </c>
      <c r="N12" s="15"/>
      <c r="O12" s="15"/>
      <c r="P12" s="21"/>
      <c r="Q12" s="20"/>
      <c r="R12" s="20"/>
      <c r="S12" s="20"/>
      <c r="T12" s="20"/>
      <c r="U12" s="21"/>
    </row>
    <row r="13" spans="1:22" ht="17.100000000000001" customHeight="1" x14ac:dyDescent="0.2">
      <c r="A13" s="7">
        <v>17</v>
      </c>
      <c r="C13" s="70">
        <v>40451</v>
      </c>
      <c r="D13" s="13">
        <v>690356</v>
      </c>
      <c r="E13" s="13">
        <v>135921</v>
      </c>
      <c r="F13" s="13">
        <v>308300</v>
      </c>
      <c r="G13" s="13">
        <v>78761</v>
      </c>
      <c r="H13" s="22">
        <f t="shared" si="0"/>
        <v>387061</v>
      </c>
      <c r="I13" s="23">
        <v>90563331</v>
      </c>
      <c r="J13" s="23">
        <v>16376250</v>
      </c>
      <c r="K13" s="15">
        <f>+J13+I13</f>
        <v>106939581</v>
      </c>
      <c r="L13" s="15">
        <f t="shared" si="1"/>
        <v>293.75066818034384</v>
      </c>
      <c r="M13" s="15">
        <f t="shared" si="1"/>
        <v>207.9233376925128</v>
      </c>
      <c r="N13" s="15"/>
      <c r="O13" s="15"/>
      <c r="P13" s="21"/>
      <c r="Q13" s="20"/>
      <c r="R13" s="20"/>
      <c r="S13" s="20"/>
      <c r="T13" s="20"/>
      <c r="U13" s="21"/>
    </row>
    <row r="14" spans="1:22" ht="17.100000000000001" customHeight="1" x14ac:dyDescent="0.2">
      <c r="A14" s="7">
        <v>17</v>
      </c>
      <c r="C14" s="70">
        <v>40482</v>
      </c>
      <c r="D14" s="13">
        <v>693328</v>
      </c>
      <c r="E14" s="13">
        <v>136612</v>
      </c>
      <c r="F14" s="13">
        <v>310403</v>
      </c>
      <c r="G14" s="13">
        <v>79220</v>
      </c>
      <c r="H14" s="22">
        <f t="shared" ref="H14:H22" si="2">+G14+F14</f>
        <v>389623</v>
      </c>
      <c r="I14" s="23">
        <v>90790322</v>
      </c>
      <c r="J14" s="23">
        <v>16485110</v>
      </c>
      <c r="K14" s="15">
        <f>+J14+I14</f>
        <v>107275432</v>
      </c>
      <c r="L14" s="15">
        <f t="shared" si="1"/>
        <v>292.4917671543123</v>
      </c>
      <c r="M14" s="15">
        <f t="shared" si="1"/>
        <v>208.09277960111083</v>
      </c>
      <c r="N14" s="15"/>
      <c r="O14" s="15"/>
      <c r="P14" s="21"/>
      <c r="Q14" s="20"/>
      <c r="R14" s="20"/>
      <c r="S14" s="20"/>
      <c r="T14" s="20"/>
      <c r="U14" s="21"/>
    </row>
    <row r="15" spans="1:22" ht="17.100000000000001" customHeight="1" x14ac:dyDescent="0.2">
      <c r="A15" s="7">
        <v>17</v>
      </c>
      <c r="C15" s="70">
        <v>40512</v>
      </c>
      <c r="D15" s="13">
        <v>699654</v>
      </c>
      <c r="E15" s="13">
        <v>137351</v>
      </c>
      <c r="F15" s="13">
        <v>314226</v>
      </c>
      <c r="G15" s="13">
        <v>79691</v>
      </c>
      <c r="H15" s="22">
        <f t="shared" si="2"/>
        <v>393917</v>
      </c>
      <c r="I15" s="23">
        <v>91631479</v>
      </c>
      <c r="J15" s="23">
        <v>16556877</v>
      </c>
      <c r="K15" s="15">
        <f>+J15+I15</f>
        <v>108188356</v>
      </c>
      <c r="L15" s="15">
        <f t="shared" si="1"/>
        <v>291.61011183033867</v>
      </c>
      <c r="M15" s="15">
        <f t="shared" si="1"/>
        <v>207.76344882107139</v>
      </c>
      <c r="N15" s="15"/>
      <c r="O15" s="15"/>
      <c r="P15" s="21"/>
      <c r="Q15" s="20"/>
      <c r="R15" s="20"/>
      <c r="S15" s="20"/>
      <c r="T15" s="20"/>
      <c r="U15" s="21"/>
    </row>
    <row r="16" spans="1:22" ht="17.100000000000001" customHeight="1" x14ac:dyDescent="0.2">
      <c r="A16" s="7">
        <v>17</v>
      </c>
      <c r="C16" s="70">
        <v>40543</v>
      </c>
      <c r="D16" s="13">
        <v>701837</v>
      </c>
      <c r="E16" s="13">
        <v>137635</v>
      </c>
      <c r="F16" s="13">
        <v>315471</v>
      </c>
      <c r="G16" s="13">
        <v>79776</v>
      </c>
      <c r="H16" s="22">
        <f t="shared" si="2"/>
        <v>395247</v>
      </c>
      <c r="I16" s="23">
        <v>91824570</v>
      </c>
      <c r="J16" s="23">
        <v>16577665</v>
      </c>
      <c r="K16" s="15">
        <f t="shared" ref="K16:K21" si="3">+J16+I16</f>
        <v>108402235</v>
      </c>
      <c r="L16" s="15">
        <f t="shared" si="1"/>
        <v>291.07135045693582</v>
      </c>
      <c r="M16" s="15">
        <f t="shared" si="1"/>
        <v>207.80265994785398</v>
      </c>
      <c r="N16" s="15"/>
      <c r="O16" s="15"/>
      <c r="P16" s="21"/>
      <c r="Q16" s="20"/>
    </row>
    <row r="17" spans="1:17" ht="17.100000000000001" customHeight="1" x14ac:dyDescent="0.2">
      <c r="A17" s="7">
        <v>17</v>
      </c>
      <c r="C17" s="70">
        <v>40574</v>
      </c>
      <c r="D17" s="13">
        <v>704566</v>
      </c>
      <c r="E17" s="13">
        <v>137659</v>
      </c>
      <c r="F17" s="13">
        <v>317648</v>
      </c>
      <c r="G17" s="13">
        <v>79860</v>
      </c>
      <c r="H17" s="22">
        <f t="shared" si="2"/>
        <v>397508</v>
      </c>
      <c r="I17" s="23">
        <v>91747114</v>
      </c>
      <c r="J17" s="23">
        <v>16571292</v>
      </c>
      <c r="K17" s="15">
        <f t="shared" si="3"/>
        <v>108318406</v>
      </c>
      <c r="L17" s="15">
        <f>+(I17/F16)</f>
        <v>290.8258255116952</v>
      </c>
      <c r="M17" s="15">
        <f t="shared" ref="M17:M22" si="4">+(J17/G17)</f>
        <v>207.50428249436513</v>
      </c>
      <c r="N17" s="15"/>
      <c r="O17" s="15"/>
      <c r="P17" s="21"/>
      <c r="Q17" s="20"/>
    </row>
    <row r="18" spans="1:17" ht="17.100000000000001" customHeight="1" x14ac:dyDescent="0.2">
      <c r="C18" s="70">
        <v>40602</v>
      </c>
      <c r="D18" s="13">
        <v>708611</v>
      </c>
      <c r="E18" s="13">
        <v>136782</v>
      </c>
      <c r="F18" s="13">
        <v>320116</v>
      </c>
      <c r="G18" s="13">
        <v>79708</v>
      </c>
      <c r="H18" s="22">
        <f t="shared" si="2"/>
        <v>399824</v>
      </c>
      <c r="I18" s="23">
        <v>93277023</v>
      </c>
      <c r="J18" s="23">
        <v>16499380</v>
      </c>
      <c r="K18" s="15">
        <f t="shared" si="3"/>
        <v>109776403</v>
      </c>
      <c r="L18" s="15">
        <f>+(I18/F18)</f>
        <v>291.38506978720216</v>
      </c>
      <c r="M18" s="15">
        <f t="shared" si="4"/>
        <v>206.99779194058314</v>
      </c>
      <c r="N18" s="15"/>
      <c r="O18" s="15"/>
      <c r="P18" s="20"/>
      <c r="Q18" s="20"/>
    </row>
    <row r="19" spans="1:17" ht="17.100000000000001" customHeight="1" x14ac:dyDescent="0.2">
      <c r="C19" s="70">
        <v>40633</v>
      </c>
      <c r="D19" s="13">
        <v>717339</v>
      </c>
      <c r="E19" s="13">
        <v>135404</v>
      </c>
      <c r="F19" s="13">
        <v>324672</v>
      </c>
      <c r="G19" s="13">
        <v>79569</v>
      </c>
      <c r="H19" s="22">
        <f t="shared" si="2"/>
        <v>404241</v>
      </c>
      <c r="I19" s="23">
        <v>94068483</v>
      </c>
      <c r="J19" s="23">
        <v>16271673</v>
      </c>
      <c r="K19" s="15">
        <f t="shared" si="3"/>
        <v>110340156</v>
      </c>
      <c r="L19" s="15">
        <f>+(I19/F19)</f>
        <v>289.73389451507984</v>
      </c>
      <c r="M19" s="15">
        <f t="shared" si="4"/>
        <v>204.49764355465069</v>
      </c>
      <c r="N19" s="15"/>
      <c r="P19" s="20"/>
      <c r="Q19" s="20"/>
    </row>
    <row r="20" spans="1:17" ht="17.100000000000001" customHeight="1" x14ac:dyDescent="0.2">
      <c r="C20" s="70">
        <v>40663</v>
      </c>
      <c r="D20" s="56">
        <v>722024</v>
      </c>
      <c r="E20" s="13">
        <v>134721</v>
      </c>
      <c r="F20" s="13">
        <v>326641</v>
      </c>
      <c r="G20" s="13">
        <v>79559</v>
      </c>
      <c r="H20" s="22">
        <f t="shared" si="2"/>
        <v>406200</v>
      </c>
      <c r="I20" s="23">
        <v>94783308</v>
      </c>
      <c r="J20" s="23">
        <v>16147636</v>
      </c>
      <c r="K20" s="15">
        <f t="shared" si="3"/>
        <v>110930944</v>
      </c>
      <c r="L20" s="15">
        <f>+(I20/F20)</f>
        <v>290.1757831992922</v>
      </c>
      <c r="M20" s="15">
        <f t="shared" si="4"/>
        <v>202.96429065222037</v>
      </c>
      <c r="N20" s="15"/>
      <c r="O20" s="51"/>
      <c r="P20" s="20"/>
      <c r="Q20" s="20"/>
    </row>
    <row r="21" spans="1:17" ht="17.100000000000001" customHeight="1" x14ac:dyDescent="0.2">
      <c r="C21" s="70">
        <v>40694</v>
      </c>
      <c r="D21" s="56">
        <v>728093</v>
      </c>
      <c r="E21" s="13">
        <v>134143</v>
      </c>
      <c r="F21" s="13">
        <v>329761</v>
      </c>
      <c r="G21" s="13">
        <v>79517</v>
      </c>
      <c r="H21" s="22">
        <f t="shared" si="2"/>
        <v>409278</v>
      </c>
      <c r="I21" s="23">
        <v>95746892</v>
      </c>
      <c r="J21" s="23">
        <v>16070072</v>
      </c>
      <c r="K21" s="15">
        <f t="shared" si="3"/>
        <v>111816964</v>
      </c>
      <c r="L21" s="15">
        <f>+(I21/F21)</f>
        <v>290.3523824830711</v>
      </c>
      <c r="M21" s="15">
        <f t="shared" si="4"/>
        <v>202.09605493164983</v>
      </c>
      <c r="N21" s="15"/>
      <c r="O21" s="51"/>
      <c r="P21" s="20"/>
      <c r="Q21" s="20"/>
    </row>
    <row r="22" spans="1:17" ht="17.100000000000001" customHeight="1" x14ac:dyDescent="0.2">
      <c r="C22" s="70">
        <v>40724</v>
      </c>
      <c r="D22" s="56">
        <v>737944</v>
      </c>
      <c r="E22" s="13">
        <v>133879</v>
      </c>
      <c r="F22" s="13">
        <v>334844</v>
      </c>
      <c r="G22" s="13">
        <v>79754</v>
      </c>
      <c r="H22" s="22">
        <f t="shared" si="2"/>
        <v>414598</v>
      </c>
      <c r="I22" s="23">
        <v>96909532</v>
      </c>
      <c r="J22" s="23">
        <v>15939167</v>
      </c>
      <c r="K22" s="15">
        <f>+J22+I22</f>
        <v>112848699</v>
      </c>
      <c r="L22" s="15">
        <f>+(I22/F22)</f>
        <v>289.41695834478145</v>
      </c>
      <c r="M22" s="15">
        <f t="shared" si="4"/>
        <v>199.85413897735538</v>
      </c>
      <c r="N22" s="15"/>
      <c r="O22" s="51"/>
      <c r="P22" s="20"/>
      <c r="Q22" s="20"/>
    </row>
    <row r="23" spans="1:17" ht="12.95" customHeight="1" x14ac:dyDescent="0.2">
      <c r="A23" s="7">
        <v>13</v>
      </c>
      <c r="C23" s="16" t="s">
        <v>110</v>
      </c>
      <c r="D23" s="56">
        <f>AVERAGE(D11:D22)</f>
        <v>705470.5</v>
      </c>
      <c r="E23" s="56">
        <f>AVERAGE(E11:E22)</f>
        <v>135827.58333333334</v>
      </c>
      <c r="F23" s="56">
        <f>AVERAGE(F11:F22)</f>
        <v>317312.08333333331</v>
      </c>
      <c r="G23" s="56">
        <f>AVERAGE(G11:G22)</f>
        <v>79301.166666666672</v>
      </c>
      <c r="H23" s="56">
        <f>AVERAGE(H11:H22)</f>
        <v>396613.25</v>
      </c>
      <c r="L23" s="33"/>
      <c r="M23" s="33"/>
      <c r="N23" s="33"/>
      <c r="O23" s="27"/>
    </row>
    <row r="24" spans="1:17" s="16" customFormat="1" ht="15" customHeight="1" x14ac:dyDescent="0.2">
      <c r="H24" s="16" t="s">
        <v>10</v>
      </c>
      <c r="I24" s="71">
        <f>SUM(I11:I22)</f>
        <v>1109998081</v>
      </c>
      <c r="J24" s="71">
        <f>SUM(J11:J22)</f>
        <v>195975158</v>
      </c>
      <c r="K24" s="71">
        <f>SUM(K11:K22)</f>
        <v>1305973239</v>
      </c>
    </row>
    <row r="25" spans="1:17" s="16" customFormat="1" ht="15" customHeight="1" x14ac:dyDescent="0.2">
      <c r="D25" s="24">
        <f>+D23+E23</f>
        <v>841298.08333333337</v>
      </c>
    </row>
    <row r="26" spans="1:17" s="16" customFormat="1" ht="15" customHeight="1" x14ac:dyDescent="0.2"/>
    <row r="27" spans="1:17" s="16" customFormat="1" ht="15" customHeight="1" x14ac:dyDescent="0.2"/>
    <row r="28" spans="1:17" s="16" customFormat="1" ht="15" customHeight="1" x14ac:dyDescent="0.2"/>
    <row r="29" spans="1:17" s="16" customFormat="1" ht="15" customHeight="1" x14ac:dyDescent="0.2"/>
    <row r="30" spans="1:17" s="16" customFormat="1" ht="15" customHeight="1" x14ac:dyDescent="0.2"/>
    <row r="31" spans="1:17" s="16" customFormat="1" ht="15" customHeight="1" x14ac:dyDescent="0.2"/>
    <row r="32" spans="1:17" s="16" customFormat="1" ht="15" customHeight="1" x14ac:dyDescent="0.2"/>
    <row r="33" s="16" customFormat="1" ht="15" customHeight="1" x14ac:dyDescent="0.2"/>
    <row r="34" s="16" customFormat="1" ht="15" customHeight="1" x14ac:dyDescent="0.2"/>
    <row r="35" s="16" customFormat="1" ht="15" customHeight="1" x14ac:dyDescent="0.2"/>
    <row r="36" s="16" customFormat="1" ht="15" customHeight="1" x14ac:dyDescent="0.2"/>
    <row r="37" s="16" customFormat="1" ht="15" customHeight="1" x14ac:dyDescent="0.2"/>
    <row r="38" s="16" customFormat="1" ht="15" customHeight="1" x14ac:dyDescent="0.2"/>
    <row r="39" s="16" customFormat="1" ht="15" customHeight="1" x14ac:dyDescent="0.2"/>
    <row r="40" s="16" customFormat="1" ht="15" customHeight="1" x14ac:dyDescent="0.2"/>
    <row r="41" s="16" customFormat="1" ht="15" customHeight="1" x14ac:dyDescent="0.2"/>
    <row r="42" s="16" customFormat="1" ht="15" customHeight="1" x14ac:dyDescent="0.2"/>
    <row r="43" s="16" customFormat="1" ht="15" customHeight="1" x14ac:dyDescent="0.2"/>
    <row r="44" s="16" customFormat="1" ht="15" customHeight="1" x14ac:dyDescent="0.2"/>
    <row r="45" s="16" customFormat="1" ht="15" customHeight="1" x14ac:dyDescent="0.2"/>
    <row r="46" s="16" customFormat="1" ht="15" customHeight="1" x14ac:dyDescent="0.2"/>
    <row r="47" s="16" customFormat="1" ht="15" customHeight="1" x14ac:dyDescent="0.2"/>
    <row r="48" s="16" customFormat="1" ht="15" customHeight="1" x14ac:dyDescent="0.2"/>
    <row r="49" s="16" customFormat="1" ht="15" customHeight="1" x14ac:dyDescent="0.2"/>
    <row r="50" s="16" customFormat="1" ht="15" customHeight="1" x14ac:dyDescent="0.2"/>
    <row r="51" s="16" customFormat="1" ht="15" customHeight="1" x14ac:dyDescent="0.2"/>
    <row r="52" s="16" customFormat="1" ht="15" customHeight="1" x14ac:dyDescent="0.2"/>
    <row r="53" s="16" customFormat="1" ht="15" customHeight="1" x14ac:dyDescent="0.2"/>
    <row r="54" s="16" customFormat="1" ht="15" customHeight="1" x14ac:dyDescent="0.2"/>
    <row r="55" s="16" customFormat="1" ht="15" customHeight="1" x14ac:dyDescent="0.2"/>
    <row r="56" s="16" customFormat="1" ht="15" customHeight="1" x14ac:dyDescent="0.2"/>
    <row r="57" s="16" customFormat="1" ht="15" customHeight="1" x14ac:dyDescent="0.2"/>
    <row r="58" s="16" customFormat="1" ht="15" customHeight="1" x14ac:dyDescent="0.2"/>
    <row r="59" s="16" customFormat="1" ht="15" customHeight="1" x14ac:dyDescent="0.2"/>
    <row r="60" s="16" customFormat="1" ht="15" customHeight="1" x14ac:dyDescent="0.2"/>
    <row r="61" s="16" customFormat="1" ht="15" customHeight="1" x14ac:dyDescent="0.2"/>
    <row r="62" s="16" customFormat="1" ht="15" customHeight="1" x14ac:dyDescent="0.2"/>
    <row r="63" s="16" customFormat="1" ht="15" customHeight="1" x14ac:dyDescent="0.2"/>
    <row r="64" s="16" customFormat="1" ht="15" customHeight="1" x14ac:dyDescent="0.2"/>
    <row r="65" spans="88:91" s="16" customFormat="1" ht="15" customHeight="1" x14ac:dyDescent="0.2"/>
    <row r="66" spans="88:91" s="16" customFormat="1" ht="15" customHeight="1" x14ac:dyDescent="0.2"/>
    <row r="67" spans="88:91" s="16" customFormat="1" ht="15" customHeight="1" x14ac:dyDescent="0.2"/>
    <row r="68" spans="88:91" s="16" customFormat="1" ht="15" customHeight="1" x14ac:dyDescent="0.2"/>
    <row r="69" spans="88:91" s="16" customFormat="1" ht="15" customHeight="1" x14ac:dyDescent="0.2">
      <c r="CJ69" s="16">
        <v>64</v>
      </c>
      <c r="CK69" s="16">
        <v>65</v>
      </c>
      <c r="CL69" s="16">
        <v>66</v>
      </c>
      <c r="CM69" s="16">
        <v>67</v>
      </c>
    </row>
    <row r="70" spans="88:91" s="16" customFormat="1" ht="15" customHeight="1" x14ac:dyDescent="0.2"/>
    <row r="71" spans="88:91" s="16" customFormat="1" ht="15" customHeight="1" x14ac:dyDescent="0.2"/>
    <row r="72" spans="88:91" s="16" customFormat="1" ht="15" customHeight="1" x14ac:dyDescent="0.2"/>
    <row r="73" spans="88:91" s="16" customFormat="1" ht="15" customHeight="1" x14ac:dyDescent="0.2"/>
    <row r="74" spans="88:91" s="16" customFormat="1" ht="15" customHeight="1" x14ac:dyDescent="0.2"/>
    <row r="75" spans="88:91" s="16" customFormat="1" ht="15" customHeight="1" x14ac:dyDescent="0.2"/>
    <row r="76" spans="88:91" s="16" customFormat="1" ht="15" customHeight="1" x14ac:dyDescent="0.2"/>
    <row r="77" spans="88:91" s="16" customFormat="1" ht="15" customHeight="1" x14ac:dyDescent="0.2"/>
    <row r="78" spans="88:91" s="16" customFormat="1" ht="15" customHeight="1" x14ac:dyDescent="0.2"/>
    <row r="79" spans="88:91" s="16" customFormat="1" ht="15" customHeight="1" x14ac:dyDescent="0.2"/>
    <row r="80" spans="88:91" s="16" customFormat="1" ht="15" customHeight="1" x14ac:dyDescent="0.2"/>
    <row r="81" s="16" customFormat="1" ht="15" customHeight="1" x14ac:dyDescent="0.2"/>
    <row r="82" s="16" customFormat="1" ht="15" customHeight="1" x14ac:dyDescent="0.2"/>
    <row r="83" s="16" customFormat="1" ht="15" customHeight="1" x14ac:dyDescent="0.2"/>
    <row r="84" s="16" customFormat="1" ht="15" customHeight="1" x14ac:dyDescent="0.2"/>
    <row r="85" s="16" customFormat="1" ht="15" customHeight="1" x14ac:dyDescent="0.2"/>
    <row r="86" s="16" customFormat="1" ht="15" customHeight="1" x14ac:dyDescent="0.2"/>
    <row r="87" s="16" customFormat="1" ht="15" customHeight="1" x14ac:dyDescent="0.2"/>
    <row r="88" s="16" customFormat="1" ht="15" customHeight="1" x14ac:dyDescent="0.2"/>
    <row r="89" s="16" customFormat="1" ht="15" customHeight="1" x14ac:dyDescent="0.2"/>
    <row r="90" s="16" customFormat="1" ht="15" customHeight="1" x14ac:dyDescent="0.2"/>
    <row r="91" s="16" customFormat="1" ht="15" customHeight="1" x14ac:dyDescent="0.2"/>
    <row r="92" s="16" customFormat="1" ht="15" customHeight="1" x14ac:dyDescent="0.2"/>
    <row r="93" s="16" customFormat="1" ht="15" customHeight="1" x14ac:dyDescent="0.2"/>
    <row r="94" s="16" customFormat="1" ht="15" customHeight="1" x14ac:dyDescent="0.2"/>
    <row r="95" s="16" customFormat="1" ht="15" customHeight="1" x14ac:dyDescent="0.2"/>
    <row r="96" s="16" customFormat="1" ht="15" customHeight="1" x14ac:dyDescent="0.2"/>
    <row r="97" spans="25:30" s="16" customFormat="1" ht="15" customHeight="1" x14ac:dyDescent="0.2"/>
    <row r="98" spans="25:30" s="16" customFormat="1" ht="15" customHeight="1" x14ac:dyDescent="0.2"/>
    <row r="99" spans="25:30" s="16" customFormat="1" ht="15" customHeight="1" x14ac:dyDescent="0.2"/>
    <row r="100" spans="25:30" s="16" customFormat="1" ht="15" customHeight="1" x14ac:dyDescent="0.2"/>
    <row r="101" spans="25:30" s="16" customFormat="1" ht="15" customHeight="1" x14ac:dyDescent="0.2">
      <c r="Y101" s="16">
        <v>1</v>
      </c>
      <c r="Z101" s="16">
        <v>2</v>
      </c>
      <c r="AA101" s="16">
        <v>3</v>
      </c>
      <c r="AB101" s="16">
        <v>4</v>
      </c>
      <c r="AC101" s="16">
        <v>5</v>
      </c>
      <c r="AD101" s="16">
        <v>6</v>
      </c>
    </row>
    <row r="102" spans="25:30" s="16" customFormat="1" ht="15" customHeight="1" x14ac:dyDescent="0.2"/>
    <row r="103" spans="25:30" s="16" customFormat="1" ht="15" customHeight="1" x14ac:dyDescent="0.2"/>
    <row r="104" spans="25:30" s="16" customFormat="1" ht="15" customHeight="1" x14ac:dyDescent="0.2"/>
    <row r="105" spans="25:30" s="16" customFormat="1" ht="15" customHeight="1" x14ac:dyDescent="0.2"/>
    <row r="106" spans="25:30" s="16" customFormat="1" ht="15" customHeight="1" x14ac:dyDescent="0.2"/>
    <row r="107" spans="25:30" s="16" customFormat="1" ht="15" customHeight="1" x14ac:dyDescent="0.2"/>
    <row r="108" spans="25:30" s="16" customFormat="1" ht="15" customHeight="1" x14ac:dyDescent="0.2"/>
    <row r="109" spans="25:30" s="16" customFormat="1" ht="15" customHeight="1" x14ac:dyDescent="0.2"/>
    <row r="110" spans="25:30" s="16" customFormat="1" ht="15" customHeight="1" x14ac:dyDescent="0.2"/>
    <row r="111" spans="25:30" s="16" customFormat="1" ht="15" customHeight="1" x14ac:dyDescent="0.2"/>
    <row r="112" spans="25:30" s="16" customFormat="1" ht="15" customHeight="1" x14ac:dyDescent="0.2"/>
    <row r="113" s="16" customFormat="1" ht="15" customHeight="1" x14ac:dyDescent="0.2"/>
    <row r="114" s="16" customFormat="1" ht="15" customHeight="1" x14ac:dyDescent="0.2"/>
    <row r="115" s="16" customFormat="1" ht="15" customHeight="1" x14ac:dyDescent="0.2"/>
    <row r="116" s="16" customFormat="1" ht="15" customHeight="1" x14ac:dyDescent="0.2"/>
    <row r="117" s="16" customFormat="1" ht="15" customHeight="1" x14ac:dyDescent="0.2"/>
    <row r="118" s="16" customFormat="1" ht="15" customHeight="1" x14ac:dyDescent="0.2"/>
    <row r="119" s="16" customFormat="1" ht="15" customHeight="1" x14ac:dyDescent="0.2"/>
    <row r="120" s="16" customFormat="1" ht="15" customHeight="1" x14ac:dyDescent="0.2"/>
    <row r="121" s="16" customFormat="1" ht="15" customHeight="1" x14ac:dyDescent="0.2"/>
    <row r="122" s="16" customFormat="1" ht="15" customHeight="1" x14ac:dyDescent="0.2"/>
    <row r="123" s="16" customFormat="1" ht="15" customHeight="1" x14ac:dyDescent="0.2"/>
    <row r="124" s="16" customFormat="1" ht="15" customHeight="1" x14ac:dyDescent="0.2"/>
    <row r="125" s="16" customFormat="1" ht="15" customHeight="1" x14ac:dyDescent="0.2"/>
    <row r="126" s="16" customFormat="1" ht="15" customHeight="1" x14ac:dyDescent="0.2"/>
    <row r="127" s="16" customFormat="1" ht="15" customHeight="1" x14ac:dyDescent="0.2"/>
    <row r="128" s="16" customFormat="1" ht="15" customHeight="1" x14ac:dyDescent="0.2"/>
    <row r="129" s="16" customFormat="1" ht="15" customHeight="1" x14ac:dyDescent="0.2"/>
    <row r="130" s="16" customFormat="1" ht="15" customHeight="1" x14ac:dyDescent="0.2"/>
    <row r="131" s="16" customFormat="1" ht="15" customHeight="1" x14ac:dyDescent="0.2"/>
    <row r="132" s="16" customFormat="1" ht="15" customHeight="1" x14ac:dyDescent="0.2"/>
    <row r="133" s="16" customFormat="1" ht="15" customHeight="1" x14ac:dyDescent="0.2"/>
    <row r="134" s="16" customFormat="1" ht="15" customHeight="1" x14ac:dyDescent="0.2"/>
    <row r="135" s="16" customFormat="1" ht="15" customHeight="1" x14ac:dyDescent="0.2"/>
    <row r="136" s="16" customFormat="1" ht="15" customHeight="1" x14ac:dyDescent="0.2"/>
    <row r="137" s="16" customFormat="1" ht="15" customHeight="1" x14ac:dyDescent="0.2"/>
    <row r="138" s="16" customFormat="1" ht="15" customHeight="1" x14ac:dyDescent="0.2"/>
    <row r="139" s="16" customFormat="1" ht="15" customHeight="1" x14ac:dyDescent="0.2"/>
    <row r="140" s="16" customFormat="1" ht="15" customHeight="1" x14ac:dyDescent="0.2"/>
    <row r="141" s="16" customFormat="1" ht="15" customHeight="1" x14ac:dyDescent="0.2"/>
    <row r="142" s="16" customFormat="1" ht="15" customHeight="1" x14ac:dyDescent="0.2"/>
    <row r="143" s="16" customFormat="1" ht="15" customHeight="1" x14ac:dyDescent="0.2"/>
    <row r="144" s="16" customFormat="1" ht="15" customHeight="1" x14ac:dyDescent="0.2"/>
    <row r="145" s="16" customFormat="1" ht="15" customHeight="1" x14ac:dyDescent="0.2"/>
    <row r="146" s="16" customFormat="1" ht="15" customHeight="1" x14ac:dyDescent="0.2"/>
    <row r="147" s="16" customFormat="1" ht="15" customHeight="1" x14ac:dyDescent="0.2"/>
    <row r="148" s="16" customFormat="1" ht="15" customHeight="1" x14ac:dyDescent="0.2"/>
    <row r="149" s="16" customFormat="1" ht="15" customHeight="1" x14ac:dyDescent="0.2"/>
    <row r="150" s="16" customFormat="1" ht="15" customHeight="1" x14ac:dyDescent="0.2"/>
    <row r="151" s="16" customFormat="1" ht="15" customHeight="1" x14ac:dyDescent="0.2"/>
    <row r="152" s="16" customFormat="1" ht="15" customHeight="1" x14ac:dyDescent="0.2"/>
    <row r="153" s="16" customFormat="1" ht="15" customHeight="1" x14ac:dyDescent="0.2"/>
    <row r="154" s="16" customFormat="1" ht="15" customHeight="1" x14ac:dyDescent="0.2"/>
    <row r="155" s="16" customFormat="1" ht="15" customHeight="1" x14ac:dyDescent="0.2"/>
    <row r="156" s="16" customFormat="1" ht="15" customHeight="1" x14ac:dyDescent="0.2"/>
    <row r="157" s="16" customFormat="1" ht="15" customHeight="1" x14ac:dyDescent="0.2"/>
    <row r="158" s="16" customFormat="1" ht="15" customHeight="1" x14ac:dyDescent="0.2"/>
    <row r="159" s="16" customFormat="1" ht="15" customHeight="1" x14ac:dyDescent="0.2"/>
    <row r="160" s="16" customFormat="1" ht="15" customHeight="1" x14ac:dyDescent="0.2"/>
    <row r="161" s="16" customFormat="1" ht="15" customHeight="1" x14ac:dyDescent="0.2"/>
    <row r="162" s="16" customFormat="1" ht="15" customHeight="1" x14ac:dyDescent="0.2"/>
    <row r="163" s="16" customFormat="1" ht="15" customHeight="1" x14ac:dyDescent="0.2"/>
    <row r="164" s="16" customFormat="1" ht="15" customHeight="1" x14ac:dyDescent="0.2"/>
    <row r="165" s="16" customFormat="1" ht="15" customHeight="1" x14ac:dyDescent="0.2"/>
    <row r="166" s="16" customFormat="1" ht="15" customHeight="1" x14ac:dyDescent="0.2"/>
    <row r="167" s="16" customFormat="1" ht="15" customHeight="1" x14ac:dyDescent="0.2"/>
    <row r="168" s="16" customFormat="1" ht="15" customHeight="1" x14ac:dyDescent="0.2"/>
    <row r="169" s="16" customFormat="1" ht="15" customHeight="1" x14ac:dyDescent="0.2"/>
    <row r="170" s="16" customFormat="1" ht="15" customHeight="1" x14ac:dyDescent="0.2"/>
    <row r="171" s="16" customFormat="1" ht="15" customHeight="1" x14ac:dyDescent="0.2"/>
    <row r="172" s="16" customFormat="1" ht="15" customHeight="1" x14ac:dyDescent="0.2"/>
    <row r="173" s="16" customFormat="1" ht="15" customHeight="1" x14ac:dyDescent="0.2"/>
    <row r="174" s="16" customFormat="1" ht="15" customHeight="1" x14ac:dyDescent="0.2"/>
    <row r="175" s="16" customFormat="1" ht="15" customHeight="1" x14ac:dyDescent="0.2"/>
  </sheetData>
  <mergeCells count="5">
    <mergeCell ref="C1:C2"/>
    <mergeCell ref="D1:E1"/>
    <mergeCell ref="F1:H1"/>
    <mergeCell ref="I1:K1"/>
    <mergeCell ref="L1:M1"/>
  </mergeCells>
  <pageMargins left="0.3" right="0.3" top="0.3" bottom="0.3" header="0" footer="0"/>
  <pageSetup orientation="portrait" r:id="rId1"/>
  <headerFooter alignWithMargins="0">
    <oddHeader>&amp;C&amp;"Verdana,Bold"&amp;14Supplemental Nutrition Assistance Progam (SNAP)
Caseload and Payments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5DDE48ABFEAA4D98E4FEE26F110B18" ma:contentTypeVersion="0" ma:contentTypeDescription="Create a new document." ma:contentTypeScope="" ma:versionID="9463180c0bdebd413ad2f775d6ce316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D4B654-B49C-4956-804A-327BEB6EE27A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elements/1.1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4286A0A-2E88-473B-AFB3-FADB169A17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078562B-6DC8-48D1-B68D-99A918784D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Power BI </vt:lpstr>
      <vt:lpstr>Documentation</vt:lpstr>
      <vt:lpstr>Tbl_SNAP_Caseload_Payments</vt:lpstr>
      <vt:lpstr>SFY 2003, 2004, &amp; 2005</vt:lpstr>
      <vt:lpstr>Sheet1</vt:lpstr>
      <vt:lpstr>Sheet2</vt:lpstr>
      <vt:lpstr>Data for LogiXML</vt:lpstr>
      <vt:lpstr>SFT 2012</vt:lpstr>
      <vt:lpstr>SFT 2011</vt:lpstr>
      <vt:lpstr>SFY 2020</vt:lpstr>
      <vt:lpstr>Excel Online</vt:lpstr>
      <vt:lpstr>SFY 2019</vt:lpstr>
      <vt:lpstr>'Excel Online'!Print_Area</vt:lpstr>
      <vt:lpstr>'Power BI '!Print_Area</vt:lpstr>
      <vt:lpstr>'SFT 2011'!Print_Area</vt:lpstr>
      <vt:lpstr>'SFT 2012'!Print_Area</vt:lpstr>
      <vt:lpstr>Tbl_SNAP_Caseload_Payments!Print_Area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Raw Data</dc:title>
  <dc:subject>VDSS Informational Resource Book</dc:subject>
  <dc:creator>Mike Theis</dc:creator>
  <cp:lastModifiedBy>VITA Program</cp:lastModifiedBy>
  <cp:lastPrinted>2013-11-26T21:43:19Z</cp:lastPrinted>
  <dcterms:created xsi:type="dcterms:W3CDTF">1999-01-17T23:24:16Z</dcterms:created>
  <dcterms:modified xsi:type="dcterms:W3CDTF">2020-10-07T15:02:36Z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0x010100C25DDE48ABFEAA4D98E4FEE26F110B18</vt:lpwstr>
  </property>
</Properties>
</file>